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21720" windowHeight="13176" activeTab="2"/>
  </bookViews>
  <sheets>
    <sheet name="ECOLE MATERNELLE" sheetId="1" r:id="rId1"/>
    <sheet name="ECOLE ELEMENTAIRE" sheetId="2" r:id="rId2"/>
    <sheet name="EXTERIEURS" sheetId="3" r:id="rId3"/>
    <sheet name="LOCAL JEUNES" sheetId="4" r:id="rId4"/>
  </sheets>
  <definedNames>
    <definedName name="_xlnm.Print_Area" localSheetId="1">'ECOLE ELEMENTAIRE'!$A$1:$L$71</definedName>
    <definedName name="_xlnm.Print_Area" localSheetId="0">'ECOLE MATERNELLE'!$A$1:$L$76</definedName>
  </definedNames>
  <calcPr calcId="145621"/>
</workbook>
</file>

<file path=xl/calcChain.xml><?xml version="1.0" encoding="utf-8"?>
<calcChain xmlns="http://schemas.openxmlformats.org/spreadsheetml/2006/main">
  <c r="J66" i="1" l="1"/>
  <c r="L66" i="1" s="1"/>
  <c r="L65" i="1" s="1"/>
  <c r="J62" i="1"/>
  <c r="L62" i="1" s="1"/>
  <c r="J63" i="1"/>
  <c r="L63" i="1" s="1"/>
  <c r="L61" i="1"/>
  <c r="J61" i="1"/>
  <c r="J58" i="1"/>
  <c r="L58" i="1" s="1"/>
  <c r="J57" i="1"/>
  <c r="L54" i="1"/>
  <c r="J53" i="1"/>
  <c r="L53" i="1" s="1"/>
  <c r="J54" i="1"/>
  <c r="J52" i="1"/>
  <c r="L52" i="1" s="1"/>
  <c r="L51" i="1" s="1"/>
  <c r="J51" i="1"/>
  <c r="L49" i="1"/>
  <c r="J48" i="1"/>
  <c r="L48" i="1" s="1"/>
  <c r="J49" i="1"/>
  <c r="J47" i="1"/>
  <c r="L47" i="1" s="1"/>
  <c r="L46" i="1" s="1"/>
  <c r="L43" i="1"/>
  <c r="L42" i="1"/>
  <c r="J43" i="1"/>
  <c r="J44" i="1"/>
  <c r="L44" i="1" s="1"/>
  <c r="L41" i="1" s="1"/>
  <c r="J42" i="1"/>
  <c r="J36" i="1"/>
  <c r="J37" i="1"/>
  <c r="L37" i="1" s="1"/>
  <c r="J38" i="1"/>
  <c r="L38" i="1" s="1"/>
  <c r="J35" i="1"/>
  <c r="L35" i="1" s="1"/>
  <c r="L30" i="1"/>
  <c r="L32" i="1"/>
  <c r="J30" i="1"/>
  <c r="J31" i="1"/>
  <c r="L31" i="1" s="1"/>
  <c r="J32" i="1"/>
  <c r="J29" i="1"/>
  <c r="L29" i="1" s="1"/>
  <c r="L28" i="1" s="1"/>
  <c r="L26" i="1"/>
  <c r="L21" i="1"/>
  <c r="J25" i="1"/>
  <c r="L25" i="1" s="1"/>
  <c r="J26" i="1"/>
  <c r="J24" i="1"/>
  <c r="L24" i="1" s="1"/>
  <c r="J21" i="1"/>
  <c r="J19" i="1"/>
  <c r="L19" i="1" s="1"/>
  <c r="J15" i="1"/>
  <c r="J16" i="1"/>
  <c r="L16" i="1" s="1"/>
  <c r="J14" i="1"/>
  <c r="L15" i="1"/>
  <c r="L14" i="1"/>
  <c r="J11" i="1"/>
  <c r="L11" i="1" s="1"/>
  <c r="L10" i="1" s="1"/>
  <c r="J10" i="1"/>
  <c r="J72" i="1"/>
  <c r="J70" i="1" s="1"/>
  <c r="J8" i="4"/>
  <c r="L8" i="4" s="1"/>
  <c r="J9" i="4"/>
  <c r="J10" i="4"/>
  <c r="L10" i="4" s="1"/>
  <c r="J11" i="4"/>
  <c r="J12" i="4"/>
  <c r="L12" i="4" s="1"/>
  <c r="J13" i="4"/>
  <c r="J14" i="4"/>
  <c r="L14" i="4" s="1"/>
  <c r="J15" i="4"/>
  <c r="J16" i="4"/>
  <c r="L16" i="4" s="1"/>
  <c r="J7" i="4"/>
  <c r="J19" i="4"/>
  <c r="J20" i="4"/>
  <c r="J21" i="4"/>
  <c r="J18" i="4"/>
  <c r="J17" i="4"/>
  <c r="L9" i="4"/>
  <c r="L11" i="4"/>
  <c r="L13" i="4"/>
  <c r="L15" i="4"/>
  <c r="L7" i="4"/>
  <c r="H12" i="3"/>
  <c r="H10" i="3"/>
  <c r="H9" i="3"/>
  <c r="H6" i="3"/>
  <c r="H7" i="3"/>
  <c r="H8" i="3"/>
  <c r="H5" i="3"/>
  <c r="J62" i="2"/>
  <c r="J60" i="2" s="1"/>
  <c r="J58" i="2"/>
  <c r="L58" i="2" s="1"/>
  <c r="L57" i="2" s="1"/>
  <c r="J55" i="2"/>
  <c r="L55" i="2"/>
  <c r="L54" i="2" s="1"/>
  <c r="J54" i="2"/>
  <c r="J50" i="2"/>
  <c r="J48" i="2" s="1"/>
  <c r="J49" i="2"/>
  <c r="L49" i="2"/>
  <c r="L45" i="2"/>
  <c r="J47" i="2"/>
  <c r="L47" i="2" s="1"/>
  <c r="J45" i="2"/>
  <c r="J44" i="2"/>
  <c r="J43" i="2" s="1"/>
  <c r="J40" i="2"/>
  <c r="J41" i="2"/>
  <c r="J39" i="2"/>
  <c r="J36" i="2"/>
  <c r="L36" i="2" s="1"/>
  <c r="J35" i="2"/>
  <c r="L35" i="2"/>
  <c r="L40" i="2"/>
  <c r="L41" i="2"/>
  <c r="L39" i="2"/>
  <c r="J34" i="2"/>
  <c r="L29" i="2"/>
  <c r="L28" i="2" s="1"/>
  <c r="J29" i="2"/>
  <c r="J28" i="2" s="1"/>
  <c r="L26" i="2"/>
  <c r="J25" i="2"/>
  <c r="L25" i="2" s="1"/>
  <c r="J26" i="2"/>
  <c r="J24" i="2"/>
  <c r="L24" i="2" s="1"/>
  <c r="L23" i="2" s="1"/>
  <c r="L20" i="2"/>
  <c r="L18" i="2"/>
  <c r="J19" i="2"/>
  <c r="J16" i="2" s="1"/>
  <c r="J20" i="2"/>
  <c r="J21" i="2"/>
  <c r="L21" i="2" s="1"/>
  <c r="J18" i="2"/>
  <c r="J13" i="2"/>
  <c r="L13" i="2" s="1"/>
  <c r="L12" i="2" s="1"/>
  <c r="J10" i="2"/>
  <c r="J9" i="2" s="1"/>
  <c r="J67" i="2"/>
  <c r="J66" i="2" s="1"/>
  <c r="L40" i="1" l="1"/>
  <c r="L67" i="2"/>
  <c r="L66" i="2" s="1"/>
  <c r="L13" i="1"/>
  <c r="L5" i="1" s="1"/>
  <c r="L6" i="1" s="1"/>
  <c r="L10" i="2"/>
  <c r="L9" i="2" s="1"/>
  <c r="J12" i="2"/>
  <c r="J4" i="2" s="1"/>
  <c r="J5" i="2" s="1"/>
  <c r="L19" i="2"/>
  <c r="L16" i="2" s="1"/>
  <c r="L44" i="2"/>
  <c r="L43" i="2" s="1"/>
  <c r="J13" i="1"/>
  <c r="J41" i="1"/>
  <c r="J46" i="1"/>
  <c r="J65" i="1"/>
  <c r="J23" i="2"/>
  <c r="L50" i="2"/>
  <c r="L48" i="2" s="1"/>
  <c r="J34" i="1"/>
  <c r="L36" i="1"/>
  <c r="L57" i="1"/>
  <c r="L34" i="1"/>
  <c r="J28" i="1"/>
  <c r="L18" i="1"/>
  <c r="J18" i="1"/>
  <c r="L6" i="4"/>
  <c r="J6" i="4"/>
  <c r="H4" i="3"/>
  <c r="J57" i="2"/>
  <c r="J38" i="2"/>
  <c r="J33" i="2" s="1"/>
  <c r="L34" i="2"/>
  <c r="L38" i="2"/>
  <c r="E12" i="3"/>
  <c r="E15" i="4"/>
  <c r="G15" i="4" s="1"/>
  <c r="C43" i="1"/>
  <c r="J40" i="1" l="1"/>
  <c r="J5" i="1" s="1"/>
  <c r="J6" i="1" s="1"/>
  <c r="L33" i="2"/>
  <c r="L4" i="2" s="1"/>
  <c r="L5" i="2" s="1"/>
  <c r="E40" i="2"/>
  <c r="G40" i="2" s="1"/>
  <c r="E45" i="2"/>
  <c r="G45" i="2" s="1"/>
  <c r="E26" i="1" l="1"/>
  <c r="G26" i="1" s="1"/>
  <c r="E47" i="2"/>
  <c r="G47" i="2" s="1"/>
  <c r="E25" i="1" l="1"/>
  <c r="G25" i="1" s="1"/>
  <c r="E7" i="4"/>
  <c r="G7" i="4" s="1"/>
  <c r="E38" i="1" l="1"/>
  <c r="G38" i="1" s="1"/>
  <c r="C16" i="4"/>
  <c r="E16" i="4" s="1"/>
  <c r="E11" i="4"/>
  <c r="G11" i="4" s="1"/>
  <c r="E10" i="4"/>
  <c r="G10" i="4" s="1"/>
  <c r="E9" i="4"/>
  <c r="G9" i="4" s="1"/>
  <c r="E12" i="4"/>
  <c r="G12" i="4" s="1"/>
  <c r="E13" i="4"/>
  <c r="G13" i="4" s="1"/>
  <c r="E14" i="4"/>
  <c r="G14" i="4" s="1"/>
  <c r="E18" i="4"/>
  <c r="E19" i="4"/>
  <c r="E20" i="4"/>
  <c r="E21" i="4"/>
  <c r="E41" i="2"/>
  <c r="G41" i="2" s="1"/>
  <c r="E39" i="2"/>
  <c r="C7" i="3"/>
  <c r="E7" i="3" s="1"/>
  <c r="C6" i="3"/>
  <c r="E6" i="3" s="1"/>
  <c r="E48" i="1"/>
  <c r="G48" i="1" s="1"/>
  <c r="E49" i="1"/>
  <c r="G49" i="1" s="1"/>
  <c r="E47" i="1"/>
  <c r="G47" i="1" s="1"/>
  <c r="G46" i="1" s="1"/>
  <c r="E20" i="2"/>
  <c r="G20" i="2" s="1"/>
  <c r="E8" i="4"/>
  <c r="G8" i="4" s="1"/>
  <c r="E8" i="3"/>
  <c r="E9" i="3"/>
  <c r="E67" i="2"/>
  <c r="G67" i="2" s="1"/>
  <c r="E55" i="2"/>
  <c r="G55" i="2" s="1"/>
  <c r="E32" i="1"/>
  <c r="G32" i="1" s="1"/>
  <c r="E31" i="1"/>
  <c r="G31" i="1" s="1"/>
  <c r="E50" i="2"/>
  <c r="G50" i="2" s="1"/>
  <c r="E49" i="2"/>
  <c r="G49" i="2" s="1"/>
  <c r="E62" i="2"/>
  <c r="E44" i="2"/>
  <c r="E43" i="2" s="1"/>
  <c r="E36" i="2"/>
  <c r="G36" i="2" s="1"/>
  <c r="E35" i="2"/>
  <c r="E29" i="2"/>
  <c r="G29" i="2" s="1"/>
  <c r="E26" i="2"/>
  <c r="G26" i="2" s="1"/>
  <c r="E25" i="2"/>
  <c r="G25" i="2" s="1"/>
  <c r="E24" i="2"/>
  <c r="G24" i="2" s="1"/>
  <c r="E21" i="2"/>
  <c r="G21" i="2" s="1"/>
  <c r="E19" i="2"/>
  <c r="G19" i="2" s="1"/>
  <c r="E18" i="2"/>
  <c r="G18" i="2" s="1"/>
  <c r="E13" i="2"/>
  <c r="E10" i="2"/>
  <c r="E9" i="2" s="1"/>
  <c r="E61" i="1"/>
  <c r="G61" i="1" s="1"/>
  <c r="E62" i="1"/>
  <c r="G62" i="1" s="1"/>
  <c r="E63" i="1"/>
  <c r="G63" i="1" s="1"/>
  <c r="E58" i="1"/>
  <c r="G58" i="1" s="1"/>
  <c r="E72" i="1"/>
  <c r="E43" i="1"/>
  <c r="G43" i="1" s="1"/>
  <c r="E44" i="1"/>
  <c r="G44" i="1" s="1"/>
  <c r="E42" i="1"/>
  <c r="G42" i="1" s="1"/>
  <c r="E53" i="1"/>
  <c r="G53" i="1" s="1"/>
  <c r="E54" i="1"/>
  <c r="G54" i="1" s="1"/>
  <c r="E52" i="1"/>
  <c r="E24" i="1"/>
  <c r="G24" i="1" s="1"/>
  <c r="E37" i="1"/>
  <c r="G37" i="1" s="1"/>
  <c r="E35" i="1"/>
  <c r="G35" i="1" s="1"/>
  <c r="E36" i="1"/>
  <c r="G36" i="1" s="1"/>
  <c r="E30" i="1"/>
  <c r="G30" i="1" s="1"/>
  <c r="E29" i="1"/>
  <c r="G29" i="1" s="1"/>
  <c r="E21" i="1"/>
  <c r="G21" i="1" s="1"/>
  <c r="E19" i="1"/>
  <c r="E16" i="1"/>
  <c r="G16" i="1" s="1"/>
  <c r="E15" i="1"/>
  <c r="G15" i="1" s="1"/>
  <c r="E14" i="1"/>
  <c r="G14" i="1" s="1"/>
  <c r="E11" i="1"/>
  <c r="E10" i="1" s="1"/>
  <c r="E34" i="2" l="1"/>
  <c r="C10" i="3"/>
  <c r="E10" i="3" s="1"/>
  <c r="E4" i="3"/>
  <c r="G34" i="1"/>
  <c r="G40" i="1"/>
  <c r="E18" i="1"/>
  <c r="G28" i="1"/>
  <c r="G19" i="1"/>
  <c r="G18" i="1" s="1"/>
  <c r="G52" i="1"/>
  <c r="G51" i="1" s="1"/>
  <c r="E51" i="1"/>
  <c r="E6" i="4"/>
  <c r="G54" i="2"/>
  <c r="G13" i="2"/>
  <c r="E12" i="2"/>
  <c r="G35" i="2"/>
  <c r="G34" i="2" s="1"/>
  <c r="G39" i="2"/>
  <c r="G38" i="2" s="1"/>
  <c r="E38" i="2"/>
  <c r="G44" i="2"/>
  <c r="G43" i="2" s="1"/>
  <c r="G41" i="1"/>
  <c r="G57" i="1"/>
  <c r="G13" i="1"/>
  <c r="G16" i="4"/>
  <c r="G6" i="4" s="1"/>
  <c r="G12" i="2"/>
  <c r="G16" i="2"/>
  <c r="G48" i="2"/>
  <c r="G10" i="2"/>
  <c r="G9" i="2" s="1"/>
  <c r="G23" i="2"/>
  <c r="G28" i="2"/>
  <c r="G66" i="2"/>
  <c r="E54" i="2"/>
  <c r="E66" i="2"/>
  <c r="E34" i="1"/>
  <c r="E46" i="1"/>
  <c r="E41" i="1"/>
  <c r="E28" i="1"/>
  <c r="G11" i="1"/>
  <c r="E17" i="4"/>
  <c r="E70" i="1"/>
  <c r="E13" i="1"/>
  <c r="E40" i="1"/>
  <c r="E28" i="2"/>
  <c r="E33" i="2"/>
  <c r="E48" i="2"/>
  <c r="E60" i="2"/>
  <c r="E16" i="2"/>
  <c r="E23" i="2"/>
  <c r="E57" i="1"/>
  <c r="E5" i="1" l="1"/>
  <c r="C66" i="1" s="1"/>
  <c r="G10" i="1"/>
  <c r="G33" i="2"/>
  <c r="G4" i="2" s="1"/>
  <c r="G5" i="1"/>
  <c r="E4" i="2"/>
  <c r="C58" i="2" s="1"/>
  <c r="E66" i="1" l="1"/>
  <c r="E58" i="2"/>
  <c r="E57" i="2" l="1"/>
  <c r="E5" i="2" s="1"/>
  <c r="E65" i="1"/>
  <c r="E6" i="1" s="1"/>
  <c r="G66" i="1"/>
  <c r="G58" i="2"/>
  <c r="G57" i="2" s="1"/>
  <c r="G65" i="1" l="1"/>
  <c r="G6" i="1" s="1"/>
  <c r="G5" i="2"/>
</calcChain>
</file>

<file path=xl/sharedStrings.xml><?xml version="1.0" encoding="utf-8"?>
<sst xmlns="http://schemas.openxmlformats.org/spreadsheetml/2006/main" count="281" uniqueCount="214">
  <si>
    <t>Tableaux détaillés des surfaces</t>
  </si>
  <si>
    <t>U</t>
  </si>
  <si>
    <t>Hall d'Accueil</t>
  </si>
  <si>
    <t>SAS</t>
  </si>
  <si>
    <t>Stockage fournitures/matériel pédagogique</t>
  </si>
  <si>
    <t>Salle des ATSEM</t>
  </si>
  <si>
    <t>Salle de Motricité</t>
  </si>
  <si>
    <t>Lingerie</t>
  </si>
  <si>
    <t>Sanitaires adultes</t>
  </si>
  <si>
    <t>Sanitaires enfants</t>
  </si>
  <si>
    <t>Salle à manger</t>
  </si>
  <si>
    <t>ESPACES EXTERIEURS Maternelle (EEM)</t>
  </si>
  <si>
    <t>EEM1</t>
  </si>
  <si>
    <t>EEM2</t>
  </si>
  <si>
    <t>EEM3</t>
  </si>
  <si>
    <t>EEM4</t>
  </si>
  <si>
    <t>Cour de récréation</t>
  </si>
  <si>
    <t>CLEM (Centre de Loisirs des Ecoles Maternelle) (CLEM)</t>
  </si>
  <si>
    <t>CLEM1</t>
  </si>
  <si>
    <t>CLEM2</t>
  </si>
  <si>
    <t>CLEM3</t>
  </si>
  <si>
    <t>CLEM4</t>
  </si>
  <si>
    <t>Salle d'activités</t>
  </si>
  <si>
    <t>ECOLE MATERNELLE JEAN MOULIN</t>
  </si>
  <si>
    <t>ECOLE ELEMENTAIRE JEAN MOULIN</t>
  </si>
  <si>
    <t>ACCUEIL Elémentaire (ACE)</t>
  </si>
  <si>
    <t>POLE ADMINISTRATIF Elémentaire (PAE)</t>
  </si>
  <si>
    <t>PAM1</t>
  </si>
  <si>
    <t>PAM2</t>
  </si>
  <si>
    <t>PAM3</t>
  </si>
  <si>
    <t>PAM5</t>
  </si>
  <si>
    <t>PAM6</t>
  </si>
  <si>
    <t>PAM7</t>
  </si>
  <si>
    <t>Salle Informatique</t>
  </si>
  <si>
    <t>Salle d'Arts Plastiques</t>
  </si>
  <si>
    <t xml:space="preserve">Bibliothèque </t>
  </si>
  <si>
    <t>Bibliothèque / Salle de projection</t>
  </si>
  <si>
    <t>PAE1</t>
  </si>
  <si>
    <t>PAE2</t>
  </si>
  <si>
    <t>PAE3</t>
  </si>
  <si>
    <t>PAE4</t>
  </si>
  <si>
    <t>ESPACES EXTERIEURS Elémentaire (EEE)</t>
  </si>
  <si>
    <t>EEE1</t>
  </si>
  <si>
    <t>EEE2</t>
  </si>
  <si>
    <t>EEE3</t>
  </si>
  <si>
    <t>RASED1</t>
  </si>
  <si>
    <t>LOGEMENTS DE FONCTION (LF)</t>
  </si>
  <si>
    <t>LF1</t>
  </si>
  <si>
    <t>CLSH1</t>
  </si>
  <si>
    <t>CLSH2</t>
  </si>
  <si>
    <t>ESPACES EXTERIEURS (EE)</t>
  </si>
  <si>
    <t>EE1</t>
  </si>
  <si>
    <t>EE2</t>
  </si>
  <si>
    <t>EE4</t>
  </si>
  <si>
    <t>Parvis</t>
  </si>
  <si>
    <t>Espaces imperméabilisés</t>
  </si>
  <si>
    <t>Cheminements piétons</t>
  </si>
  <si>
    <t>Espaces verts</t>
  </si>
  <si>
    <t>EE5</t>
  </si>
  <si>
    <t>EE6</t>
  </si>
  <si>
    <t>EE7</t>
  </si>
  <si>
    <t>Rangements</t>
  </si>
  <si>
    <t>Bureau</t>
  </si>
  <si>
    <t>ESPACES EXTERIEURS - GROUPE SCOLAIRE</t>
  </si>
  <si>
    <t>PÔLE ADMINISTRATIF Maternelle (PAM)</t>
  </si>
  <si>
    <t>Local serveur informatique</t>
  </si>
  <si>
    <t>PÔLE ENSIEGNEMENT Elémentaire (PEE)</t>
  </si>
  <si>
    <t>PÔLE RESTAURATION Maternelle (PRM)</t>
  </si>
  <si>
    <t>PÔLE ACCOMPAGNEMENT Elémentaire (PAE)</t>
  </si>
  <si>
    <t>PÔLE DES ANNEXES Elémentaire (PA)</t>
  </si>
  <si>
    <t>PÔLE SANITAIRE Elémentaire (PSE)</t>
  </si>
  <si>
    <t>PÔLE SANITAIRE Maternelle (PSM)</t>
  </si>
  <si>
    <t>PÔLE RESTAURATION Elémentaire (PRE)</t>
  </si>
  <si>
    <t>LJ1</t>
  </si>
  <si>
    <t>LJ2</t>
  </si>
  <si>
    <t>LJ3</t>
  </si>
  <si>
    <t>LJ4</t>
  </si>
  <si>
    <t>LJ5</t>
  </si>
  <si>
    <t>LJ6</t>
  </si>
  <si>
    <t>LJ7</t>
  </si>
  <si>
    <t>LJ9</t>
  </si>
  <si>
    <t>LJ10</t>
  </si>
  <si>
    <t>LJ11</t>
  </si>
  <si>
    <t>Place PMR</t>
  </si>
  <si>
    <t>EE8</t>
  </si>
  <si>
    <t>Stationnements personnel</t>
  </si>
  <si>
    <t xml:space="preserve">Salle Polyvalente </t>
  </si>
  <si>
    <t>Salle d'activités (+ rangements attenants)</t>
  </si>
  <si>
    <t>Salle vidéo/jeux vidéo et multimédia</t>
  </si>
  <si>
    <t>Salle d'aide aux devoirs</t>
  </si>
  <si>
    <t>LJ12</t>
  </si>
  <si>
    <t>LJ13</t>
  </si>
  <si>
    <t>Espaces extérieurs</t>
  </si>
  <si>
    <t>Espaces intérieurs</t>
  </si>
  <si>
    <t>SECA/MEIC</t>
  </si>
  <si>
    <t xml:space="preserve">Terrasse </t>
  </si>
  <si>
    <t>SHON</t>
  </si>
  <si>
    <t>S.U. m²</t>
  </si>
  <si>
    <t>S.U. m² Totale</t>
  </si>
  <si>
    <t>/</t>
  </si>
  <si>
    <t>SHON Totale</t>
  </si>
  <si>
    <t>S.U. Totale</t>
  </si>
  <si>
    <t>Sanitaire Hanidcapés Mixte (1 WC et 1 Lavabo)</t>
  </si>
  <si>
    <t>Salle de repos commune à l'école Maternelle</t>
  </si>
  <si>
    <t>ESPACES INTERIEURS</t>
  </si>
  <si>
    <t>ESPACES EXTERIEURS</t>
  </si>
  <si>
    <t>PEM1</t>
  </si>
  <si>
    <t>PEM2</t>
  </si>
  <si>
    <t>PEM3</t>
  </si>
  <si>
    <t>AM 1</t>
  </si>
  <si>
    <t>ACCUEIL MATERNELLE (AM)</t>
  </si>
  <si>
    <t>PÔLE ACCOMPAGNEMENT Maternelle (PM)</t>
  </si>
  <si>
    <t>PM1</t>
  </si>
  <si>
    <t>PM2</t>
  </si>
  <si>
    <t>PM3</t>
  </si>
  <si>
    <t>PM4</t>
  </si>
  <si>
    <t>PÔLE DES ANNEXES Maternelle (PDAM)</t>
  </si>
  <si>
    <t>PDAM1</t>
  </si>
  <si>
    <t>PDAM2</t>
  </si>
  <si>
    <t>PDAM3</t>
  </si>
  <si>
    <t>PSM1</t>
  </si>
  <si>
    <t>PSM2</t>
  </si>
  <si>
    <t>PSM3</t>
  </si>
  <si>
    <t>PSM4</t>
  </si>
  <si>
    <t>PSM5</t>
  </si>
  <si>
    <t>PSM6</t>
  </si>
  <si>
    <t>PRM1</t>
  </si>
  <si>
    <t>PRM2</t>
  </si>
  <si>
    <t>PRM3</t>
  </si>
  <si>
    <t>CLTM</t>
  </si>
  <si>
    <t>AE1</t>
  </si>
  <si>
    <t>PEE1</t>
  </si>
  <si>
    <t>PDAM4</t>
  </si>
  <si>
    <t>Local pour entrerpises extérieures avec WC et douche commun aux deux écoles</t>
  </si>
  <si>
    <t>Logemente de fonction du Gardien inclus circulations</t>
  </si>
  <si>
    <t>PA1</t>
  </si>
  <si>
    <t>PSE1</t>
  </si>
  <si>
    <t>PSE2</t>
  </si>
  <si>
    <t>PSE3</t>
  </si>
  <si>
    <t>PSE4</t>
  </si>
  <si>
    <t>PSE5</t>
  </si>
  <si>
    <t>PRE1</t>
  </si>
  <si>
    <t>Local pour entreprises extérieures d'entretien commun avec l'Ecole Maternelle</t>
  </si>
  <si>
    <t>Hall d'accueil</t>
  </si>
  <si>
    <t>LJ0</t>
  </si>
  <si>
    <t>PÔLE ENSEIGNEMENT Maternelle (PEM)</t>
  </si>
  <si>
    <t>PAM8</t>
  </si>
  <si>
    <t>Sanitaire enfants / douche / vestiaire</t>
  </si>
  <si>
    <t>ECOLE MATERNELLE + CLEM hors local technique</t>
  </si>
  <si>
    <t>ECOLE MATERNELLE + CLEM avec local technique</t>
  </si>
  <si>
    <t>ECOLE ELEMENTAIRE + CLSH + RASED hors local technique</t>
  </si>
  <si>
    <t>ECOLE ELEMENTAIRE + CLSH + RASED avec local technique</t>
  </si>
  <si>
    <t>Local technique (S.U. totale*0,05)</t>
  </si>
  <si>
    <t>Sanitaire Hanidcapé mixte (1 WC et 1 Lavabo)</t>
  </si>
  <si>
    <t>Local vélos (intégré au Parvis)</t>
  </si>
  <si>
    <t xml:space="preserve"> LOCAL TECHNIQUE Maternelle et CLEM</t>
  </si>
  <si>
    <t>Infirmerie CLEM commune au GS (proximité avec le CLEM pour limiter la surveillance)</t>
  </si>
  <si>
    <t>Bureau (8 m²) commun au CLSH / réserve (4 m²)</t>
  </si>
  <si>
    <t>LOCAL TECHNIQUE Elémentaire, CLSH, RASED</t>
  </si>
  <si>
    <t>Réserve Maternelle</t>
  </si>
  <si>
    <t xml:space="preserve"> Réserve CLSH</t>
  </si>
  <si>
    <t xml:space="preserve">Sanitaires enfants proximité Cour commun à l'école Elémentaire </t>
  </si>
  <si>
    <t>Cabinet médical commun au GS + RASED + CLSH + CLEM</t>
  </si>
  <si>
    <t>Sanitaire PMR (5m² pour PMR + 3 WC classiques + 1 lavabo)</t>
  </si>
  <si>
    <t>Coef sur S.U. (le coef inclus les circulations)</t>
  </si>
  <si>
    <t>Sanitaires MIXTES (2 WC et 2 lavabos)</t>
  </si>
  <si>
    <t xml:space="preserve">Salle de classe </t>
  </si>
  <si>
    <t xml:space="preserve">Bureau de la Direction (commun aux deux écoles) </t>
  </si>
  <si>
    <t>Salle des Maîtres (commune aux deux écoles)</t>
  </si>
  <si>
    <t>Archives (communes aux deux écoles)</t>
  </si>
  <si>
    <t>Local photocopieur / fournitures (commun aux deux écoles)</t>
  </si>
  <si>
    <t>PAM9</t>
  </si>
  <si>
    <t xml:space="preserve">Local déchets "général" - 1 seul local pour le GS + CLEM + CLSH avec tous les déchets </t>
  </si>
  <si>
    <t>Sanitaires Mixtes (5 WC et 5 lavabos)</t>
  </si>
  <si>
    <t>Sanitaires prox. Dortoirs (nb sièges : 5 WC / nb lavabos :1 duo - 3 places) + douche PMR (5 m²)</t>
  </si>
  <si>
    <t>Sanitaires  à répartir (nb sièges : 3 / nb lavabos : 1 duo - 3 places)
à proximité Salle de Motricité</t>
  </si>
  <si>
    <t>Local rangements (trottinettes,...) (inclus dans la Cour)</t>
  </si>
  <si>
    <t>Espace de jardin pédagogique (inclus dans la Cour)</t>
  </si>
  <si>
    <t>Infirmerie (commune aux deux écoles)</t>
  </si>
  <si>
    <t>Local déchets "général" (commun au GS + CLEM + CLSH)</t>
  </si>
  <si>
    <t xml:space="preserve">Office de distribution (liaison chaude, liaison froide, espace de nettoyage) </t>
  </si>
  <si>
    <t>Local entretien "Office"(commun aux deux écoles)</t>
  </si>
  <si>
    <t>Local entretien "Office" (commun aux deux écoles)</t>
  </si>
  <si>
    <t>PRE2</t>
  </si>
  <si>
    <t>PRE3</t>
  </si>
  <si>
    <t>Espace lave mains (proximité Cour)</t>
  </si>
  <si>
    <t xml:space="preserve">Salle d'activités </t>
  </si>
  <si>
    <t>RASED (Réseau d'Aides Spécilaisées aux Elèves en Difficulté)</t>
  </si>
  <si>
    <t>Préau couvert (intégré sous bâtiment)</t>
  </si>
  <si>
    <t>Espace de jardin pédagogique (intégré à la Cour)</t>
  </si>
  <si>
    <t>Local entretien</t>
  </si>
  <si>
    <t>LJ8</t>
  </si>
  <si>
    <t>Bureau de la Direction (commun aux deux écoles)</t>
  </si>
  <si>
    <t>Local d'entretien "général" stockage produits d'entretien</t>
  </si>
  <si>
    <t>CLSH (CLSH) EN FONCTION DU POSITIONNEMENT DE LA COUR</t>
  </si>
  <si>
    <t>Sanitaire adulte / vestiaire (commun au CLEM)</t>
  </si>
  <si>
    <t>Hall d'Accueil (escalier + ascenseur)</t>
  </si>
  <si>
    <t>Préau couvert / fermé (sous bâtiment)</t>
  </si>
  <si>
    <t>Local d'entretien "général" (10 chariots)</t>
  </si>
  <si>
    <t>Sanitaire adultes / vestiaire commun au CLSH</t>
  </si>
  <si>
    <t xml:space="preserve">Salle de repos (dortoirs) </t>
  </si>
  <si>
    <t xml:space="preserve">Rangements Salle de Motricité </t>
  </si>
  <si>
    <t>Sanitaires prox. Cour (nb sièges : 8 / nb lavabos : 8) + douche PMR (5 m²)</t>
  </si>
  <si>
    <t>Réserves/stock Elémentaire (proximité Cour)</t>
  </si>
  <si>
    <t>Sanitaires  à répartir (nb sièges : 2 / nb lavabos : 2)</t>
  </si>
  <si>
    <t>Espaces imperméabilisés (Pompiers + livraisons/pompiers)</t>
  </si>
  <si>
    <t>Local technique (S.U. totale*0,03)</t>
  </si>
  <si>
    <t>Réfection voirie jusuq'au Quai du 8 Mai 1945</t>
  </si>
  <si>
    <t>inclus</t>
  </si>
  <si>
    <t>Sanitaires prox. Cour FILLES (nb sièges : 8 / nb lavabos : 8)</t>
  </si>
  <si>
    <t>Sanitaires prox Cour GARCONS (nb sièges : 8 /nb lavabos : 8)</t>
  </si>
  <si>
    <t>PROGRAMME</t>
  </si>
  <si>
    <t>PROJET</t>
  </si>
  <si>
    <t>LOCAL JEUNES (SPOT)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</si>
</sst>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8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rgb="FFFF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6" tint="0.59999389629810485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3" tint="0.59999389629810485"/>
        <bgColor theme="0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3" tint="0.39997558519241921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theme="0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Fill="1" applyBorder="1"/>
    <xf numFmtId="0" fontId="1" fillId="3" borderId="3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0" xfId="0" applyFill="1"/>
    <xf numFmtId="14" fontId="0" fillId="2" borderId="0" xfId="0" applyNumberFormat="1" applyFill="1"/>
    <xf numFmtId="0" fontId="3" fillId="2" borderId="0" xfId="0" applyFont="1" applyFill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/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wrapText="1"/>
    </xf>
    <xf numFmtId="0" fontId="1" fillId="6" borderId="0" xfId="0" applyFont="1" applyFill="1"/>
    <xf numFmtId="0" fontId="0" fillId="7" borderId="0" xfId="0" applyFill="1"/>
    <xf numFmtId="0" fontId="1" fillId="7" borderId="0" xfId="0" applyFont="1" applyFill="1"/>
    <xf numFmtId="0" fontId="0" fillId="2" borderId="0" xfId="0" applyFill="1" applyAlignment="1">
      <alignment horizontal="left"/>
    </xf>
    <xf numFmtId="0" fontId="1" fillId="3" borderId="5" xfId="0" applyFont="1" applyFill="1" applyBorder="1"/>
    <xf numFmtId="0" fontId="0" fillId="8" borderId="1" xfId="0" applyFill="1" applyBorder="1"/>
    <xf numFmtId="0" fontId="0" fillId="9" borderId="12" xfId="0" applyFill="1" applyBorder="1"/>
    <xf numFmtId="0" fontId="0" fillId="3" borderId="11" xfId="0" applyFill="1" applyBorder="1"/>
    <xf numFmtId="0" fontId="0" fillId="2" borderId="1" xfId="0" applyFill="1" applyBorder="1"/>
    <xf numFmtId="0" fontId="0" fillId="2" borderId="3" xfId="0" applyFill="1" applyBorder="1"/>
    <xf numFmtId="0" fontId="0" fillId="10" borderId="2" xfId="0" applyFill="1" applyBorder="1"/>
    <xf numFmtId="0" fontId="1" fillId="8" borderId="1" xfId="0" applyFont="1" applyFill="1" applyBorder="1"/>
    <xf numFmtId="0" fontId="1" fillId="10" borderId="3" xfId="0" applyFont="1" applyFill="1" applyBorder="1"/>
    <xf numFmtId="0" fontId="1" fillId="2" borderId="5" xfId="0" applyFont="1" applyFill="1" applyBorder="1"/>
    <xf numFmtId="0" fontId="1" fillId="4" borderId="3" xfId="0" applyFont="1" applyFill="1" applyBorder="1" applyAlignment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4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15" xfId="0" applyFill="1" applyBorder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0" fontId="1" fillId="6" borderId="0" xfId="0" applyFont="1" applyFill="1" applyBorder="1"/>
    <xf numFmtId="0" fontId="0" fillId="7" borderId="0" xfId="0" applyFill="1" applyBorder="1"/>
    <xf numFmtId="0" fontId="1" fillId="7" borderId="0" xfId="0" applyFont="1" applyFill="1" applyBorder="1"/>
    <xf numFmtId="0" fontId="0" fillId="2" borderId="13" xfId="0" applyFill="1" applyBorder="1"/>
    <xf numFmtId="0" fontId="0" fillId="9" borderId="5" xfId="0" applyFill="1" applyBorder="1"/>
    <xf numFmtId="0" fontId="1" fillId="7" borderId="14" xfId="0" applyFont="1" applyFill="1" applyBorder="1"/>
    <xf numFmtId="0" fontId="1" fillId="11" borderId="1" xfId="0" applyFont="1" applyFill="1" applyBorder="1"/>
    <xf numFmtId="0" fontId="1" fillId="11" borderId="3" xfId="0" applyFont="1" applyFill="1" applyBorder="1"/>
    <xf numFmtId="0" fontId="0" fillId="2" borderId="2" xfId="0" applyFill="1" applyBorder="1"/>
    <xf numFmtId="0" fontId="1" fillId="4" borderId="0" xfId="0" applyFont="1" applyFill="1" applyAlignment="1"/>
    <xf numFmtId="0" fontId="6" fillId="2" borderId="0" xfId="0" applyFont="1" applyFill="1" applyBorder="1"/>
    <xf numFmtId="0" fontId="0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4" xfId="0" applyFont="1" applyFill="1" applyBorder="1"/>
    <xf numFmtId="0" fontId="6" fillId="12" borderId="0" xfId="0" applyFont="1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9" borderId="11" xfId="0" applyFont="1" applyFill="1" applyBorder="1"/>
    <xf numFmtId="0" fontId="6" fillId="9" borderId="9" xfId="0" applyFont="1" applyFill="1" applyBorder="1"/>
    <xf numFmtId="0" fontId="6" fillId="0" borderId="0" xfId="0" applyFont="1" applyFill="1" applyBorder="1"/>
    <xf numFmtId="0" fontId="6" fillId="2" borderId="10" xfId="0" applyFont="1" applyFill="1" applyBorder="1" applyAlignment="1">
      <alignment wrapText="1"/>
    </xf>
    <xf numFmtId="0" fontId="6" fillId="2" borderId="10" xfId="0" applyFont="1" applyFill="1" applyBorder="1"/>
    <xf numFmtId="0" fontId="6" fillId="9" borderId="0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0" fontId="6" fillId="8" borderId="1" xfId="0" applyFont="1" applyFill="1" applyBorder="1"/>
    <xf numFmtId="0" fontId="6" fillId="2" borderId="4" xfId="0" applyFont="1" applyFill="1" applyBorder="1" applyAlignment="1">
      <alignment vertical="center"/>
    </xf>
    <xf numFmtId="0" fontId="6" fillId="3" borderId="11" xfId="0" applyFont="1" applyFill="1" applyBorder="1"/>
    <xf numFmtId="0" fontId="5" fillId="3" borderId="2" xfId="0" applyFont="1" applyFill="1" applyBorder="1"/>
    <xf numFmtId="0" fontId="0" fillId="2" borderId="5" xfId="0" applyFill="1" applyBorder="1" applyAlignment="1">
      <alignment horizontal="right"/>
    </xf>
    <xf numFmtId="0" fontId="1" fillId="3" borderId="2" xfId="0" applyFont="1" applyFill="1" applyBorder="1"/>
    <xf numFmtId="0" fontId="7" fillId="2" borderId="0" xfId="0" applyFont="1" applyFill="1" applyBorder="1"/>
    <xf numFmtId="2" fontId="1" fillId="3" borderId="3" xfId="0" applyNumberFormat="1" applyFont="1" applyFill="1" applyBorder="1"/>
    <xf numFmtId="2" fontId="6" fillId="2" borderId="5" xfId="0" applyNumberFormat="1" applyFont="1" applyFill="1" applyBorder="1"/>
    <xf numFmtId="0" fontId="1" fillId="4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8" borderId="3" xfId="0" applyFont="1" applyFill="1" applyBorder="1"/>
    <xf numFmtId="0" fontId="1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3" borderId="12" xfId="0" applyFill="1" applyBorder="1"/>
    <xf numFmtId="0" fontId="1" fillId="4" borderId="7" xfId="0" applyFont="1" applyFill="1" applyBorder="1" applyAlignment="1"/>
    <xf numFmtId="0" fontId="5" fillId="2" borderId="2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2" fontId="6" fillId="2" borderId="0" xfId="0" applyNumberFormat="1" applyFont="1" applyFill="1" applyBorder="1"/>
    <xf numFmtId="0" fontId="0" fillId="13" borderId="1" xfId="0" applyFill="1" applyBorder="1"/>
    <xf numFmtId="0" fontId="0" fillId="13" borderId="2" xfId="0" applyFill="1" applyBorder="1"/>
    <xf numFmtId="0" fontId="0" fillId="2" borderId="0" xfId="0" applyFill="1" applyBorder="1" applyAlignment="1">
      <alignment wrapText="1"/>
    </xf>
    <xf numFmtId="0" fontId="0" fillId="2" borderId="16" xfId="0" applyFill="1" applyBorder="1"/>
    <xf numFmtId="0" fontId="0" fillId="2" borderId="17" xfId="0" applyFill="1" applyBorder="1"/>
    <xf numFmtId="0" fontId="1" fillId="13" borderId="3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0" fillId="2" borderId="0" xfId="0" applyFont="1" applyFill="1" applyBorder="1" applyAlignment="1"/>
    <xf numFmtId="0" fontId="1" fillId="4" borderId="26" xfId="0" applyFont="1" applyFill="1" applyBorder="1" applyAlignment="1">
      <alignment horizontal="right"/>
    </xf>
    <xf numFmtId="0" fontId="1" fillId="4" borderId="27" xfId="0" applyFont="1" applyFill="1" applyBorder="1"/>
    <xf numFmtId="0" fontId="0" fillId="2" borderId="26" xfId="0" applyFont="1" applyFill="1" applyBorder="1" applyAlignment="1">
      <alignment horizontal="right"/>
    </xf>
    <xf numFmtId="0" fontId="0" fillId="2" borderId="27" xfId="0" applyFont="1" applyFill="1" applyBorder="1"/>
    <xf numFmtId="0" fontId="0" fillId="2" borderId="26" xfId="0" applyFont="1" applyFill="1" applyBorder="1"/>
    <xf numFmtId="0" fontId="0" fillId="2" borderId="18" xfId="0" applyFill="1" applyBorder="1"/>
    <xf numFmtId="0" fontId="0" fillId="2" borderId="20" xfId="0" applyFill="1" applyBorder="1"/>
    <xf numFmtId="0" fontId="0" fillId="10" borderId="4" xfId="0" applyFill="1" applyBorder="1"/>
    <xf numFmtId="0" fontId="0" fillId="10" borderId="0" xfId="0" applyFill="1" applyBorder="1"/>
    <xf numFmtId="0" fontId="0" fillId="10" borderId="1" xfId="0" applyFill="1" applyBorder="1"/>
    <xf numFmtId="0" fontId="1" fillId="10" borderId="5" xfId="0" applyFont="1" applyFill="1" applyBorder="1"/>
    <xf numFmtId="0" fontId="1" fillId="10" borderId="4" xfId="0" applyFont="1" applyFill="1" applyBorder="1"/>
    <xf numFmtId="0" fontId="1" fillId="13" borderId="1" xfId="0" applyFont="1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0" fontId="5" fillId="8" borderId="3" xfId="0" applyFont="1" applyFill="1" applyBorder="1"/>
    <xf numFmtId="0" fontId="6" fillId="3" borderId="12" xfId="0" applyFont="1" applyFill="1" applyBorder="1"/>
    <xf numFmtId="0" fontId="1" fillId="2" borderId="22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13" borderId="4" xfId="0" applyFill="1" applyBorder="1"/>
    <xf numFmtId="0" fontId="0" fillId="13" borderId="0" xfId="0" applyFill="1" applyBorder="1"/>
    <xf numFmtId="0" fontId="1" fillId="13" borderId="5" xfId="0" applyFont="1" applyFill="1" applyBorder="1"/>
    <xf numFmtId="0" fontId="1" fillId="2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1" fillId="6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7" borderId="16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7" borderId="17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view="pageBreakPreview" topLeftCell="B64" zoomScale="120" zoomScaleNormal="120" zoomScaleSheetLayoutView="120" workbookViewId="0">
      <selection activeCell="C8" sqref="C8:G8"/>
    </sheetView>
  </sheetViews>
  <sheetFormatPr baseColWidth="10" defaultRowHeight="13.8" x14ac:dyDescent="0.25"/>
  <cols>
    <col min="2" max="2" width="50.75" customWidth="1"/>
    <col min="5" max="5" width="15.375" customWidth="1"/>
    <col min="6" max="6" width="15" bestFit="1" customWidth="1"/>
    <col min="7" max="7" width="12.125" bestFit="1" customWidth="1"/>
  </cols>
  <sheetData>
    <row r="1" spans="1:12" ht="23.25" customHeight="1" x14ac:dyDescent="0.25">
      <c r="A1" s="145" t="s">
        <v>23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6.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26.25" customHeight="1" x14ac:dyDescent="0.25">
      <c r="A4" s="12" t="s">
        <v>0</v>
      </c>
      <c r="B4" s="13"/>
      <c r="C4" s="14"/>
      <c r="D4" s="14"/>
      <c r="E4" s="14" t="s">
        <v>101</v>
      </c>
      <c r="F4" s="37"/>
      <c r="G4" s="15" t="s">
        <v>100</v>
      </c>
      <c r="H4" s="9"/>
      <c r="J4" s="14" t="s">
        <v>101</v>
      </c>
      <c r="K4" s="37"/>
      <c r="L4" s="15" t="s">
        <v>100</v>
      </c>
    </row>
    <row r="5" spans="1:12" x14ac:dyDescent="0.25">
      <c r="A5" s="134" t="s">
        <v>148</v>
      </c>
      <c r="B5" s="134"/>
      <c r="C5" s="134"/>
      <c r="D5" s="134"/>
      <c r="E5" s="16">
        <f>E10+E13+E18+E28+E34+E40+E51+E57</f>
        <v>1748.5</v>
      </c>
      <c r="F5" s="17"/>
      <c r="G5" s="18">
        <f>G10+G13+G18+G28+G34+G40+G51+G57</f>
        <v>2434.8249999999998</v>
      </c>
      <c r="H5" s="9"/>
      <c r="I5" s="9"/>
      <c r="J5" s="129">
        <f>J10+J13+J18+J28+J34+J40+J51+J57</f>
        <v>0</v>
      </c>
      <c r="K5" s="129"/>
      <c r="L5" s="129">
        <f>L10+L13+L18+L28+L34+L40+L51+L57</f>
        <v>0</v>
      </c>
    </row>
    <row r="6" spans="1:12" x14ac:dyDescent="0.25">
      <c r="A6" s="134" t="s">
        <v>149</v>
      </c>
      <c r="B6" s="134"/>
      <c r="C6" s="134"/>
      <c r="D6" s="134"/>
      <c r="E6" s="16">
        <f>E5+E65</f>
        <v>1800.5</v>
      </c>
      <c r="F6" s="17"/>
      <c r="G6" s="18">
        <f>G5+G65</f>
        <v>2492.0249999999996</v>
      </c>
      <c r="H6" s="9"/>
      <c r="I6" s="9"/>
      <c r="J6" s="129">
        <f>J5+J65</f>
        <v>0</v>
      </c>
      <c r="K6" s="129"/>
      <c r="L6" s="129">
        <f>L5*L65</f>
        <v>0</v>
      </c>
    </row>
    <row r="7" spans="1:12" ht="14.4" thickBot="1" x14ac:dyDescent="0.3">
      <c r="A7" s="135" t="s">
        <v>104</v>
      </c>
      <c r="B7" s="135"/>
      <c r="C7" s="135"/>
      <c r="D7" s="135"/>
      <c r="E7" s="135"/>
      <c r="F7" s="52"/>
      <c r="G7" s="88"/>
      <c r="H7" s="9"/>
      <c r="I7" s="9"/>
      <c r="J7" s="9"/>
      <c r="K7" s="9"/>
      <c r="L7" s="9"/>
    </row>
    <row r="8" spans="1:12" ht="14.4" thickBot="1" x14ac:dyDescent="0.3">
      <c r="A8" s="78"/>
      <c r="B8" s="78"/>
      <c r="C8" s="136" t="s">
        <v>211</v>
      </c>
      <c r="D8" s="137"/>
      <c r="E8" s="137"/>
      <c r="F8" s="137"/>
      <c r="G8" s="138"/>
      <c r="H8" s="139" t="s">
        <v>212</v>
      </c>
      <c r="I8" s="140"/>
      <c r="J8" s="140"/>
      <c r="K8" s="140"/>
      <c r="L8" s="141"/>
    </row>
    <row r="9" spans="1:12" ht="83.4" thickBot="1" x14ac:dyDescent="0.3">
      <c r="A9" s="19"/>
      <c r="B9" s="19"/>
      <c r="C9" s="118" t="s">
        <v>97</v>
      </c>
      <c r="D9" s="119" t="s">
        <v>1</v>
      </c>
      <c r="E9" s="82" t="s">
        <v>98</v>
      </c>
      <c r="F9" s="120" t="s">
        <v>164</v>
      </c>
      <c r="G9" s="121" t="s">
        <v>96</v>
      </c>
      <c r="H9" s="124" t="s">
        <v>97</v>
      </c>
      <c r="I9" s="125" t="s">
        <v>1</v>
      </c>
      <c r="J9" s="84" t="s">
        <v>98</v>
      </c>
      <c r="K9" s="83" t="s">
        <v>164</v>
      </c>
      <c r="L9" s="121" t="s">
        <v>96</v>
      </c>
    </row>
    <row r="10" spans="1:12" x14ac:dyDescent="0.25">
      <c r="A10" s="130" t="s">
        <v>110</v>
      </c>
      <c r="B10" s="131"/>
      <c r="C10" s="131"/>
      <c r="D10" s="131"/>
      <c r="E10" s="73">
        <f>E11</f>
        <v>50</v>
      </c>
      <c r="F10" s="21"/>
      <c r="G10" s="81">
        <f>G11</f>
        <v>67.5</v>
      </c>
      <c r="H10" s="126"/>
      <c r="I10" s="127"/>
      <c r="J10" s="128">
        <f>J11</f>
        <v>0</v>
      </c>
      <c r="K10" s="126"/>
      <c r="L10" s="128">
        <f>L11</f>
        <v>0</v>
      </c>
    </row>
    <row r="11" spans="1:12" x14ac:dyDescent="0.25">
      <c r="A11" s="3" t="s">
        <v>109</v>
      </c>
      <c r="B11" s="1" t="s">
        <v>2</v>
      </c>
      <c r="C11" s="1">
        <v>50</v>
      </c>
      <c r="D11" s="4">
        <v>1</v>
      </c>
      <c r="E11" s="4">
        <f>D11*C11</f>
        <v>50</v>
      </c>
      <c r="F11" s="3">
        <v>1.35</v>
      </c>
      <c r="G11" s="5">
        <f>F11*E11</f>
        <v>67.5</v>
      </c>
      <c r="H11" s="3"/>
      <c r="I11" s="4"/>
      <c r="J11" s="5">
        <f>I11*H11</f>
        <v>0</v>
      </c>
      <c r="K11" s="3"/>
      <c r="L11" s="5">
        <f>K11*J11</f>
        <v>0</v>
      </c>
    </row>
    <row r="12" spans="1:12" ht="14.4" thickBot="1" x14ac:dyDescent="0.3">
      <c r="A12" s="58"/>
      <c r="B12" s="59"/>
      <c r="C12" s="59"/>
      <c r="D12" s="59"/>
      <c r="E12" s="59"/>
      <c r="F12" s="58"/>
      <c r="G12" s="67"/>
      <c r="H12" s="3"/>
      <c r="I12" s="4"/>
      <c r="J12" s="5"/>
      <c r="K12" s="3"/>
      <c r="L12" s="5"/>
    </row>
    <row r="13" spans="1:12" x14ac:dyDescent="0.25">
      <c r="A13" s="132" t="s">
        <v>145</v>
      </c>
      <c r="B13" s="133"/>
      <c r="C13" s="133"/>
      <c r="D13" s="133"/>
      <c r="E13" s="71">
        <f>SUM(E14:E16)</f>
        <v>635</v>
      </c>
      <c r="F13" s="68"/>
      <c r="G13" s="122">
        <f>SUM(G14:G16)</f>
        <v>889</v>
      </c>
      <c r="H13" s="126"/>
      <c r="I13" s="127"/>
      <c r="J13" s="128">
        <f>J14+J15+J16</f>
        <v>0</v>
      </c>
      <c r="K13" s="126"/>
      <c r="L13" s="128">
        <f>L14+L15+L16</f>
        <v>0</v>
      </c>
    </row>
    <row r="14" spans="1:12" x14ac:dyDescent="0.25">
      <c r="A14" s="56" t="s">
        <v>106</v>
      </c>
      <c r="B14" s="53" t="s">
        <v>166</v>
      </c>
      <c r="C14" s="53">
        <v>60</v>
      </c>
      <c r="D14" s="53">
        <v>9</v>
      </c>
      <c r="E14" s="53">
        <f>D14*C14</f>
        <v>540</v>
      </c>
      <c r="F14" s="56">
        <v>1.4</v>
      </c>
      <c r="G14" s="66">
        <f>F14*E14</f>
        <v>756</v>
      </c>
      <c r="H14" s="3"/>
      <c r="I14" s="4"/>
      <c r="J14" s="5">
        <f>I14*H14</f>
        <v>0</v>
      </c>
      <c r="K14" s="3"/>
      <c r="L14" s="5">
        <f>K14*J14</f>
        <v>0</v>
      </c>
    </row>
    <row r="15" spans="1:12" x14ac:dyDescent="0.25">
      <c r="A15" s="56" t="s">
        <v>107</v>
      </c>
      <c r="B15" s="53" t="s">
        <v>3</v>
      </c>
      <c r="C15" s="53">
        <v>10</v>
      </c>
      <c r="D15" s="53">
        <v>5</v>
      </c>
      <c r="E15" s="53">
        <f>D15*C15</f>
        <v>50</v>
      </c>
      <c r="F15" s="56">
        <v>1.4</v>
      </c>
      <c r="G15" s="66">
        <f>F15*E15</f>
        <v>70</v>
      </c>
      <c r="H15" s="3"/>
      <c r="I15" s="4"/>
      <c r="J15" s="5">
        <f t="shared" ref="J15:J16" si="0">I15*H15</f>
        <v>0</v>
      </c>
      <c r="K15" s="3"/>
      <c r="L15" s="5">
        <f t="shared" ref="L15:L16" si="1">K15*J15</f>
        <v>0</v>
      </c>
    </row>
    <row r="16" spans="1:12" x14ac:dyDescent="0.25">
      <c r="A16" s="56" t="s">
        <v>108</v>
      </c>
      <c r="B16" s="53" t="s">
        <v>4</v>
      </c>
      <c r="C16" s="53">
        <v>5</v>
      </c>
      <c r="D16" s="53">
        <v>9</v>
      </c>
      <c r="E16" s="53">
        <f>D16*C16</f>
        <v>45</v>
      </c>
      <c r="F16" s="56">
        <v>1.4</v>
      </c>
      <c r="G16" s="66">
        <f>F16*E16</f>
        <v>62.999999999999993</v>
      </c>
      <c r="H16" s="3"/>
      <c r="I16" s="4"/>
      <c r="J16" s="5">
        <f t="shared" si="0"/>
        <v>0</v>
      </c>
      <c r="K16" s="3"/>
      <c r="L16" s="5">
        <f t="shared" si="1"/>
        <v>0</v>
      </c>
    </row>
    <row r="17" spans="1:12" ht="14.4" thickBot="1" x14ac:dyDescent="0.3">
      <c r="A17" s="56"/>
      <c r="B17" s="53"/>
      <c r="C17" s="53"/>
      <c r="D17" s="53"/>
      <c r="E17" s="53"/>
      <c r="F17" s="58"/>
      <c r="G17" s="67"/>
      <c r="H17" s="3"/>
      <c r="I17" s="4"/>
      <c r="J17" s="5"/>
      <c r="K17" s="3"/>
      <c r="L17" s="5"/>
    </row>
    <row r="18" spans="1:12" x14ac:dyDescent="0.25">
      <c r="A18" s="132" t="s">
        <v>64</v>
      </c>
      <c r="B18" s="133"/>
      <c r="C18" s="133"/>
      <c r="D18" s="133"/>
      <c r="E18" s="71">
        <f>SUM(E19:E26)</f>
        <v>65</v>
      </c>
      <c r="F18" s="68"/>
      <c r="G18" s="122">
        <f>SUM(G19:G26)</f>
        <v>87.75</v>
      </c>
      <c r="H18" s="126"/>
      <c r="I18" s="127"/>
      <c r="J18" s="128">
        <f>J19+J21+J24+J25+J26</f>
        <v>0</v>
      </c>
      <c r="K18" s="126"/>
      <c r="L18" s="128">
        <f>L19+L21+L24+L25+L26</f>
        <v>0</v>
      </c>
    </row>
    <row r="19" spans="1:12" x14ac:dyDescent="0.25">
      <c r="A19" s="56" t="s">
        <v>27</v>
      </c>
      <c r="B19" s="57" t="s">
        <v>167</v>
      </c>
      <c r="C19" s="53">
        <v>12</v>
      </c>
      <c r="D19" s="53">
        <v>1</v>
      </c>
      <c r="E19" s="53">
        <f t="shared" ref="E19:E26" si="2">D19*C19</f>
        <v>12</v>
      </c>
      <c r="F19" s="56">
        <v>1.35</v>
      </c>
      <c r="G19" s="66">
        <f>F19*E19</f>
        <v>16.200000000000003</v>
      </c>
      <c r="H19" s="3"/>
      <c r="I19" s="4"/>
      <c r="J19" s="5">
        <f>I19*H19</f>
        <v>0</v>
      </c>
      <c r="K19" s="3"/>
      <c r="L19" s="5">
        <f>K19*J19</f>
        <v>0</v>
      </c>
    </row>
    <row r="20" spans="1:12" x14ac:dyDescent="0.25">
      <c r="A20" s="56" t="s">
        <v>28</v>
      </c>
      <c r="B20" s="57" t="s">
        <v>168</v>
      </c>
      <c r="C20" s="57"/>
      <c r="D20" s="53"/>
      <c r="E20" s="53"/>
      <c r="F20" s="56"/>
      <c r="G20" s="66"/>
      <c r="H20" s="3"/>
      <c r="I20" s="4"/>
      <c r="J20" s="5"/>
      <c r="K20" s="3"/>
      <c r="L20" s="5"/>
    </row>
    <row r="21" spans="1:12" x14ac:dyDescent="0.25">
      <c r="A21" s="56" t="s">
        <v>29</v>
      </c>
      <c r="B21" s="57" t="s">
        <v>5</v>
      </c>
      <c r="C21" s="57">
        <v>20</v>
      </c>
      <c r="D21" s="53">
        <v>1</v>
      </c>
      <c r="E21" s="53">
        <f t="shared" si="2"/>
        <v>20</v>
      </c>
      <c r="F21" s="56">
        <v>1.35</v>
      </c>
      <c r="G21" s="66">
        <f>F21*E21</f>
        <v>27</v>
      </c>
      <c r="H21" s="3"/>
      <c r="I21" s="4"/>
      <c r="J21" s="5">
        <f>I21*H21</f>
        <v>0</v>
      </c>
      <c r="K21" s="3"/>
      <c r="L21" s="5">
        <f>K21*J21</f>
        <v>0</v>
      </c>
    </row>
    <row r="22" spans="1:12" x14ac:dyDescent="0.25">
      <c r="A22" s="56" t="s">
        <v>30</v>
      </c>
      <c r="B22" s="57" t="s">
        <v>169</v>
      </c>
      <c r="C22" s="57"/>
      <c r="D22" s="53"/>
      <c r="E22" s="53"/>
      <c r="F22" s="56"/>
      <c r="G22" s="66"/>
      <c r="H22" s="3"/>
      <c r="I22" s="4"/>
      <c r="J22" s="5"/>
      <c r="K22" s="3"/>
      <c r="L22" s="5"/>
    </row>
    <row r="23" spans="1:12" x14ac:dyDescent="0.25">
      <c r="A23" s="56" t="s">
        <v>31</v>
      </c>
      <c r="B23" s="57" t="s">
        <v>170</v>
      </c>
      <c r="C23" s="57"/>
      <c r="D23" s="53"/>
      <c r="E23" s="53"/>
      <c r="F23" s="56"/>
      <c r="G23" s="66"/>
      <c r="H23" s="3"/>
      <c r="I23" s="4"/>
      <c r="J23" s="5"/>
      <c r="K23" s="3"/>
      <c r="L23" s="5"/>
    </row>
    <row r="24" spans="1:12" x14ac:dyDescent="0.25">
      <c r="A24" s="56" t="s">
        <v>32</v>
      </c>
      <c r="B24" s="57" t="s">
        <v>159</v>
      </c>
      <c r="C24" s="57">
        <v>15</v>
      </c>
      <c r="D24" s="53">
        <v>1</v>
      </c>
      <c r="E24" s="53">
        <f t="shared" si="2"/>
        <v>15</v>
      </c>
      <c r="F24" s="56">
        <v>1.35</v>
      </c>
      <c r="G24" s="66">
        <f>F24*E24</f>
        <v>20.25</v>
      </c>
      <c r="H24" s="3"/>
      <c r="I24" s="4"/>
      <c r="J24" s="5">
        <f>I24*H24</f>
        <v>0</v>
      </c>
      <c r="K24" s="3"/>
      <c r="L24" s="5">
        <f>K24*J24</f>
        <v>0</v>
      </c>
    </row>
    <row r="25" spans="1:12" x14ac:dyDescent="0.25">
      <c r="A25" s="56" t="s">
        <v>146</v>
      </c>
      <c r="B25" s="57" t="s">
        <v>178</v>
      </c>
      <c r="C25" s="57">
        <v>8</v>
      </c>
      <c r="D25" s="53">
        <v>1</v>
      </c>
      <c r="E25" s="53">
        <f t="shared" si="2"/>
        <v>8</v>
      </c>
      <c r="F25" s="56">
        <v>1.35</v>
      </c>
      <c r="G25" s="66">
        <f>F25*E25</f>
        <v>10.8</v>
      </c>
      <c r="H25" s="3"/>
      <c r="I25" s="4"/>
      <c r="J25" s="5">
        <f t="shared" ref="J25:J26" si="3">I25*H25</f>
        <v>0</v>
      </c>
      <c r="K25" s="3"/>
      <c r="L25" s="5">
        <f t="shared" ref="L25:L26" si="4">K25*J25</f>
        <v>0</v>
      </c>
    </row>
    <row r="26" spans="1:12" x14ac:dyDescent="0.25">
      <c r="A26" s="56" t="s">
        <v>171</v>
      </c>
      <c r="B26" s="53" t="s">
        <v>162</v>
      </c>
      <c r="C26" s="53">
        <v>10</v>
      </c>
      <c r="D26" s="53">
        <v>1</v>
      </c>
      <c r="E26" s="53">
        <f t="shared" si="2"/>
        <v>10</v>
      </c>
      <c r="F26" s="56">
        <v>1.35</v>
      </c>
      <c r="G26" s="66">
        <f>F26*E26</f>
        <v>13.5</v>
      </c>
      <c r="H26" s="3"/>
      <c r="I26" s="4"/>
      <c r="J26" s="5">
        <f t="shared" si="3"/>
        <v>0</v>
      </c>
      <c r="K26" s="3"/>
      <c r="L26" s="5">
        <f t="shared" si="4"/>
        <v>0</v>
      </c>
    </row>
    <row r="27" spans="1:12" ht="14.4" thickBot="1" x14ac:dyDescent="0.3">
      <c r="A27" s="58"/>
      <c r="B27" s="59"/>
      <c r="C27" s="59"/>
      <c r="D27" s="59"/>
      <c r="E27" s="59"/>
      <c r="F27" s="56"/>
      <c r="G27" s="66"/>
      <c r="H27" s="3"/>
      <c r="I27" s="4"/>
      <c r="J27" s="5"/>
      <c r="K27" s="3"/>
      <c r="L27" s="5"/>
    </row>
    <row r="28" spans="1:12" x14ac:dyDescent="0.25">
      <c r="A28" s="132" t="s">
        <v>111</v>
      </c>
      <c r="B28" s="133"/>
      <c r="C28" s="133"/>
      <c r="D28" s="133"/>
      <c r="E28" s="71">
        <f>SUM(E29:E32)</f>
        <v>398</v>
      </c>
      <c r="F28" s="68"/>
      <c r="G28" s="122">
        <f>SUM(G29:G32)</f>
        <v>557.20000000000005</v>
      </c>
      <c r="H28" s="126"/>
      <c r="I28" s="127"/>
      <c r="J28" s="128">
        <f>J29+J30+J31+J32</f>
        <v>0</v>
      </c>
      <c r="K28" s="126"/>
      <c r="L28" s="128">
        <f>L29+L30+L31+L32</f>
        <v>0</v>
      </c>
    </row>
    <row r="29" spans="1:12" x14ac:dyDescent="0.25">
      <c r="A29" s="56" t="s">
        <v>112</v>
      </c>
      <c r="B29" s="53" t="s">
        <v>200</v>
      </c>
      <c r="C29" s="53">
        <v>45</v>
      </c>
      <c r="D29" s="53">
        <v>3</v>
      </c>
      <c r="E29" s="53">
        <f>D29*C29</f>
        <v>135</v>
      </c>
      <c r="F29" s="56">
        <v>1.4</v>
      </c>
      <c r="G29" s="66">
        <f>F29*E29</f>
        <v>189</v>
      </c>
      <c r="H29" s="3"/>
      <c r="I29" s="4"/>
      <c r="J29" s="5">
        <f>I29*H29</f>
        <v>0</v>
      </c>
      <c r="K29" s="3"/>
      <c r="L29" s="5">
        <f>K29*J29</f>
        <v>0</v>
      </c>
    </row>
    <row r="30" spans="1:12" x14ac:dyDescent="0.25">
      <c r="A30" s="56" t="s">
        <v>113</v>
      </c>
      <c r="B30" s="53" t="s">
        <v>6</v>
      </c>
      <c r="C30" s="53">
        <v>190</v>
      </c>
      <c r="D30" s="53">
        <v>1</v>
      </c>
      <c r="E30" s="53">
        <f>D30*C30</f>
        <v>190</v>
      </c>
      <c r="F30" s="56">
        <v>1.4</v>
      </c>
      <c r="G30" s="66">
        <f>F30*E30</f>
        <v>266</v>
      </c>
      <c r="H30" s="3"/>
      <c r="I30" s="4"/>
      <c r="J30" s="5">
        <f t="shared" ref="J30:J32" si="5">I30*H30</f>
        <v>0</v>
      </c>
      <c r="K30" s="3"/>
      <c r="L30" s="5">
        <f t="shared" ref="L30:L32" si="6">K30*J30</f>
        <v>0</v>
      </c>
    </row>
    <row r="31" spans="1:12" x14ac:dyDescent="0.25">
      <c r="A31" s="56" t="s">
        <v>114</v>
      </c>
      <c r="B31" s="57" t="s">
        <v>201</v>
      </c>
      <c r="C31" s="57">
        <v>18</v>
      </c>
      <c r="D31" s="57">
        <v>1</v>
      </c>
      <c r="E31" s="53">
        <f>D31*C31</f>
        <v>18</v>
      </c>
      <c r="F31" s="56">
        <v>1.4</v>
      </c>
      <c r="G31" s="66">
        <f>F31*E31</f>
        <v>25.2</v>
      </c>
      <c r="H31" s="3"/>
      <c r="I31" s="4"/>
      <c r="J31" s="5">
        <f t="shared" si="5"/>
        <v>0</v>
      </c>
      <c r="K31" s="3"/>
      <c r="L31" s="5">
        <f t="shared" si="6"/>
        <v>0</v>
      </c>
    </row>
    <row r="32" spans="1:12" x14ac:dyDescent="0.25">
      <c r="A32" s="56" t="s">
        <v>115</v>
      </c>
      <c r="B32" s="57" t="s">
        <v>36</v>
      </c>
      <c r="C32" s="57">
        <v>55</v>
      </c>
      <c r="D32" s="57">
        <v>1</v>
      </c>
      <c r="E32" s="53">
        <f>D32*C32</f>
        <v>55</v>
      </c>
      <c r="F32" s="56">
        <v>1.4</v>
      </c>
      <c r="G32" s="66">
        <f>F32*E32</f>
        <v>77</v>
      </c>
      <c r="H32" s="3"/>
      <c r="I32" s="4"/>
      <c r="J32" s="5">
        <f t="shared" si="5"/>
        <v>0</v>
      </c>
      <c r="K32" s="3"/>
      <c r="L32" s="5">
        <f t="shared" si="6"/>
        <v>0</v>
      </c>
    </row>
    <row r="33" spans="1:12" ht="14.4" thickBot="1" x14ac:dyDescent="0.3">
      <c r="A33" s="58"/>
      <c r="B33" s="59"/>
      <c r="C33" s="59"/>
      <c r="D33" s="59"/>
      <c r="E33" s="59"/>
      <c r="F33" s="58"/>
      <c r="G33" s="67"/>
      <c r="H33" s="3"/>
      <c r="I33" s="4"/>
      <c r="J33" s="5"/>
      <c r="K33" s="3"/>
      <c r="L33" s="5"/>
    </row>
    <row r="34" spans="1:12" x14ac:dyDescent="0.25">
      <c r="A34" s="132" t="s">
        <v>116</v>
      </c>
      <c r="B34" s="133"/>
      <c r="C34" s="133"/>
      <c r="D34" s="133"/>
      <c r="E34" s="71">
        <f>SUM(E35:E38)</f>
        <v>53</v>
      </c>
      <c r="F34" s="68"/>
      <c r="G34" s="122">
        <f>SUM(G35:G38)</f>
        <v>71.55</v>
      </c>
      <c r="H34" s="126"/>
      <c r="I34" s="127"/>
      <c r="J34" s="128">
        <f>J35+J36+J37+J38</f>
        <v>0</v>
      </c>
      <c r="K34" s="126"/>
      <c r="L34" s="128">
        <f>L35+L36+L37+L38</f>
        <v>0</v>
      </c>
    </row>
    <row r="35" spans="1:12" x14ac:dyDescent="0.25">
      <c r="A35" s="56" t="s">
        <v>117</v>
      </c>
      <c r="B35" s="53" t="s">
        <v>198</v>
      </c>
      <c r="C35" s="53">
        <v>15</v>
      </c>
      <c r="D35" s="53">
        <v>1</v>
      </c>
      <c r="E35" s="53">
        <f>D35*C35</f>
        <v>15</v>
      </c>
      <c r="F35" s="56">
        <v>1.35</v>
      </c>
      <c r="G35" s="66">
        <f>F35*E35</f>
        <v>20.25</v>
      </c>
      <c r="H35" s="3"/>
      <c r="I35" s="4"/>
      <c r="J35" s="5">
        <f>I35*H35</f>
        <v>0</v>
      </c>
      <c r="K35" s="3"/>
      <c r="L35" s="5">
        <f>K35*J35</f>
        <v>0</v>
      </c>
    </row>
    <row r="36" spans="1:12" x14ac:dyDescent="0.25">
      <c r="A36" s="56" t="s">
        <v>118</v>
      </c>
      <c r="B36" s="53" t="s">
        <v>7</v>
      </c>
      <c r="C36" s="53">
        <v>10</v>
      </c>
      <c r="D36" s="53">
        <v>1</v>
      </c>
      <c r="E36" s="53">
        <f>D36*C36</f>
        <v>10</v>
      </c>
      <c r="F36" s="56">
        <v>1.35</v>
      </c>
      <c r="G36" s="66">
        <f>F36*E36</f>
        <v>13.5</v>
      </c>
      <c r="H36" s="3"/>
      <c r="I36" s="4"/>
      <c r="J36" s="5">
        <f t="shared" ref="J36:J38" si="7">I36*H36</f>
        <v>0</v>
      </c>
      <c r="K36" s="3"/>
      <c r="L36" s="5">
        <f t="shared" ref="L36:L38" si="8">K36*J36</f>
        <v>0</v>
      </c>
    </row>
    <row r="37" spans="1:12" x14ac:dyDescent="0.25">
      <c r="A37" s="56" t="s">
        <v>119</v>
      </c>
      <c r="B37" s="53" t="s">
        <v>65</v>
      </c>
      <c r="C37" s="53">
        <v>8</v>
      </c>
      <c r="D37" s="53">
        <v>1</v>
      </c>
      <c r="E37" s="53">
        <f t="shared" ref="E37:E38" si="9">D37*C37</f>
        <v>8</v>
      </c>
      <c r="F37" s="56">
        <v>1.35</v>
      </c>
      <c r="G37" s="66">
        <f>F37*E37</f>
        <v>10.8</v>
      </c>
      <c r="H37" s="3"/>
      <c r="I37" s="4"/>
      <c r="J37" s="5">
        <f t="shared" si="7"/>
        <v>0</v>
      </c>
      <c r="K37" s="3"/>
      <c r="L37" s="5">
        <f t="shared" si="8"/>
        <v>0</v>
      </c>
    </row>
    <row r="38" spans="1:12" ht="27.6" x14ac:dyDescent="0.25">
      <c r="A38" s="69" t="s">
        <v>132</v>
      </c>
      <c r="B38" s="55" t="s">
        <v>172</v>
      </c>
      <c r="C38" s="62">
        <v>20</v>
      </c>
      <c r="D38" s="53">
        <v>1</v>
      </c>
      <c r="E38" s="53">
        <f t="shared" si="9"/>
        <v>20</v>
      </c>
      <c r="F38" s="56">
        <v>1.35</v>
      </c>
      <c r="G38" s="66">
        <f>F38*E38</f>
        <v>27</v>
      </c>
      <c r="H38" s="3"/>
      <c r="I38" s="4"/>
      <c r="J38" s="5">
        <f t="shared" si="7"/>
        <v>0</v>
      </c>
      <c r="K38" s="3"/>
      <c r="L38" s="5">
        <f t="shared" si="8"/>
        <v>0</v>
      </c>
    </row>
    <row r="39" spans="1:12" ht="14.4" thickBot="1" x14ac:dyDescent="0.3">
      <c r="A39" s="58"/>
      <c r="B39" s="59"/>
      <c r="C39" s="59"/>
      <c r="D39" s="59"/>
      <c r="E39" s="59"/>
      <c r="F39" s="58"/>
      <c r="G39" s="67"/>
      <c r="H39" s="3"/>
      <c r="I39" s="4"/>
      <c r="J39" s="5"/>
      <c r="K39" s="3"/>
      <c r="L39" s="5"/>
    </row>
    <row r="40" spans="1:12" x14ac:dyDescent="0.25">
      <c r="A40" s="132" t="s">
        <v>71</v>
      </c>
      <c r="B40" s="133"/>
      <c r="C40" s="133"/>
      <c r="D40" s="133"/>
      <c r="E40" s="71">
        <f>SUM(E42:E44,E47:E49)</f>
        <v>105.5</v>
      </c>
      <c r="F40" s="68"/>
      <c r="G40" s="122">
        <f>SUM(G42:G44,G47:G49)</f>
        <v>145.92500000000001</v>
      </c>
      <c r="H40" s="126"/>
      <c r="I40" s="127"/>
      <c r="J40" s="128">
        <f>J41+J46</f>
        <v>0</v>
      </c>
      <c r="K40" s="126"/>
      <c r="L40" s="128">
        <f>L41+L46</f>
        <v>0</v>
      </c>
    </row>
    <row r="41" spans="1:12" x14ac:dyDescent="0.25">
      <c r="A41" s="60" t="s">
        <v>8</v>
      </c>
      <c r="B41" s="61"/>
      <c r="C41" s="61"/>
      <c r="D41" s="61"/>
      <c r="E41" s="61">
        <f>SUM(E42:E44)</f>
        <v>35.5</v>
      </c>
      <c r="F41" s="70"/>
      <c r="G41" s="123">
        <f>SUM(G42:G44)</f>
        <v>47.924999999999997</v>
      </c>
      <c r="H41" s="115"/>
      <c r="I41" s="116"/>
      <c r="J41" s="117">
        <f>J42+J43+J44</f>
        <v>0</v>
      </c>
      <c r="K41" s="115"/>
      <c r="L41" s="117">
        <f>L42+L43+L44</f>
        <v>0</v>
      </c>
    </row>
    <row r="42" spans="1:12" x14ac:dyDescent="0.25">
      <c r="A42" s="56" t="s">
        <v>120</v>
      </c>
      <c r="B42" s="53" t="s">
        <v>102</v>
      </c>
      <c r="C42" s="53">
        <v>5</v>
      </c>
      <c r="D42" s="53">
        <v>1</v>
      </c>
      <c r="E42" s="53">
        <f>D42*C42</f>
        <v>5</v>
      </c>
      <c r="F42" s="56">
        <v>1.35</v>
      </c>
      <c r="G42" s="66">
        <f>F42*E42</f>
        <v>6.75</v>
      </c>
      <c r="H42" s="3"/>
      <c r="I42" s="4"/>
      <c r="J42" s="5">
        <f>I42*H42</f>
        <v>0</v>
      </c>
      <c r="K42" s="3"/>
      <c r="L42" s="5">
        <f>K42*J42</f>
        <v>0</v>
      </c>
    </row>
    <row r="43" spans="1:12" x14ac:dyDescent="0.25">
      <c r="A43" s="56" t="s">
        <v>121</v>
      </c>
      <c r="B43" s="62" t="s">
        <v>173</v>
      </c>
      <c r="C43" s="57">
        <f>10+3+7.5</f>
        <v>20.5</v>
      </c>
      <c r="D43" s="53">
        <v>1</v>
      </c>
      <c r="E43" s="53">
        <f t="shared" ref="E43:E44" si="10">D43*C43</f>
        <v>20.5</v>
      </c>
      <c r="F43" s="56">
        <v>1.35</v>
      </c>
      <c r="G43" s="66">
        <f>F43*E43</f>
        <v>27.675000000000001</v>
      </c>
      <c r="H43" s="3"/>
      <c r="I43" s="4"/>
      <c r="J43" s="5">
        <f t="shared" ref="J43:J44" si="11">I43*H43</f>
        <v>0</v>
      </c>
      <c r="K43" s="3"/>
      <c r="L43" s="5">
        <f t="shared" ref="L43:L44" si="12">K43*J43</f>
        <v>0</v>
      </c>
    </row>
    <row r="44" spans="1:12" ht="27.6" x14ac:dyDescent="0.25">
      <c r="A44" s="69" t="s">
        <v>122</v>
      </c>
      <c r="B44" s="55" t="s">
        <v>133</v>
      </c>
      <c r="C44" s="53">
        <v>10</v>
      </c>
      <c r="D44" s="53">
        <v>1</v>
      </c>
      <c r="E44" s="53">
        <f t="shared" si="10"/>
        <v>10</v>
      </c>
      <c r="F44" s="56">
        <v>1.35</v>
      </c>
      <c r="G44" s="66">
        <f>F44*E44</f>
        <v>13.5</v>
      </c>
      <c r="H44" s="3"/>
      <c r="I44" s="4"/>
      <c r="J44" s="5">
        <f t="shared" si="11"/>
        <v>0</v>
      </c>
      <c r="K44" s="3"/>
      <c r="L44" s="5">
        <f t="shared" si="12"/>
        <v>0</v>
      </c>
    </row>
    <row r="45" spans="1:12" x14ac:dyDescent="0.25">
      <c r="A45" s="69"/>
      <c r="B45" s="55"/>
      <c r="C45" s="53"/>
      <c r="D45" s="53"/>
      <c r="E45" s="53"/>
      <c r="F45" s="56"/>
      <c r="G45" s="66"/>
      <c r="H45" s="3"/>
      <c r="I45" s="4"/>
      <c r="J45" s="5"/>
      <c r="K45" s="3"/>
      <c r="L45" s="5"/>
    </row>
    <row r="46" spans="1:12" x14ac:dyDescent="0.25">
      <c r="A46" s="60" t="s">
        <v>9</v>
      </c>
      <c r="B46" s="61"/>
      <c r="C46" s="61"/>
      <c r="D46" s="61"/>
      <c r="E46" s="61">
        <f>SUM(E47:E49)</f>
        <v>70</v>
      </c>
      <c r="F46" s="70"/>
      <c r="G46" s="123">
        <f>SUM(G47:G49)</f>
        <v>98</v>
      </c>
      <c r="H46" s="115"/>
      <c r="I46" s="116"/>
      <c r="J46" s="117">
        <f>J47+J48+J49</f>
        <v>0</v>
      </c>
      <c r="K46" s="115"/>
      <c r="L46" s="117">
        <f>L47+L48+L49</f>
        <v>0</v>
      </c>
    </row>
    <row r="47" spans="1:12" ht="27.6" x14ac:dyDescent="0.25">
      <c r="A47" s="56" t="s">
        <v>123</v>
      </c>
      <c r="B47" s="55" t="s">
        <v>202</v>
      </c>
      <c r="C47" s="53">
        <v>35</v>
      </c>
      <c r="D47" s="53">
        <v>1</v>
      </c>
      <c r="E47" s="53">
        <f>D47*C47</f>
        <v>35</v>
      </c>
      <c r="F47" s="56">
        <v>1.4</v>
      </c>
      <c r="G47" s="66">
        <f>F47*E47</f>
        <v>49</v>
      </c>
      <c r="H47" s="3"/>
      <c r="I47" s="4"/>
      <c r="J47" s="5">
        <f>I47*H47</f>
        <v>0</v>
      </c>
      <c r="K47" s="3"/>
      <c r="L47" s="5">
        <f>K47*J47</f>
        <v>0</v>
      </c>
    </row>
    <row r="48" spans="1:12" ht="27.6" x14ac:dyDescent="0.25">
      <c r="A48" s="56" t="s">
        <v>124</v>
      </c>
      <c r="B48" s="55" t="s">
        <v>174</v>
      </c>
      <c r="C48" s="53">
        <v>20</v>
      </c>
      <c r="D48" s="53">
        <v>1</v>
      </c>
      <c r="E48" s="53">
        <f t="shared" ref="E48:E49" si="13">D48*C48</f>
        <v>20</v>
      </c>
      <c r="F48" s="56">
        <v>1.4</v>
      </c>
      <c r="G48" s="66">
        <f>F48*E48</f>
        <v>28</v>
      </c>
      <c r="H48" s="3"/>
      <c r="I48" s="4"/>
      <c r="J48" s="5">
        <f t="shared" ref="J48:J49" si="14">I48*H48</f>
        <v>0</v>
      </c>
      <c r="K48" s="3"/>
      <c r="L48" s="5">
        <f t="shared" ref="L48:L49" si="15">K48*J48</f>
        <v>0</v>
      </c>
    </row>
    <row r="49" spans="1:12" ht="41.4" x14ac:dyDescent="0.25">
      <c r="A49" s="56" t="s">
        <v>125</v>
      </c>
      <c r="B49" s="55" t="s">
        <v>175</v>
      </c>
      <c r="C49" s="53">
        <v>15</v>
      </c>
      <c r="D49" s="53">
        <v>1</v>
      </c>
      <c r="E49" s="53">
        <f t="shared" si="13"/>
        <v>15</v>
      </c>
      <c r="F49" s="56">
        <v>1.4</v>
      </c>
      <c r="G49" s="66">
        <f>F49*E49</f>
        <v>21</v>
      </c>
      <c r="H49" s="3"/>
      <c r="I49" s="4"/>
      <c r="J49" s="5">
        <f t="shared" si="14"/>
        <v>0</v>
      </c>
      <c r="K49" s="3"/>
      <c r="L49" s="5">
        <f t="shared" si="15"/>
        <v>0</v>
      </c>
    </row>
    <row r="50" spans="1:12" ht="14.4" thickBot="1" x14ac:dyDescent="0.3">
      <c r="A50" s="56"/>
      <c r="B50" s="53"/>
      <c r="C50" s="53"/>
      <c r="D50" s="53"/>
      <c r="E50" s="53"/>
      <c r="F50" s="58"/>
      <c r="G50" s="67"/>
      <c r="H50" s="3"/>
      <c r="I50" s="4"/>
      <c r="J50" s="5"/>
      <c r="K50" s="3"/>
      <c r="L50" s="5"/>
    </row>
    <row r="51" spans="1:12" x14ac:dyDescent="0.25">
      <c r="A51" s="132" t="s">
        <v>67</v>
      </c>
      <c r="B51" s="133"/>
      <c r="C51" s="133"/>
      <c r="D51" s="133"/>
      <c r="E51" s="71">
        <f>SUM(E52:E55)</f>
        <v>238</v>
      </c>
      <c r="F51" s="68"/>
      <c r="G51" s="122">
        <f>SUM(G52:G56)</f>
        <v>330.3</v>
      </c>
      <c r="H51" s="126"/>
      <c r="I51" s="127"/>
      <c r="J51" s="128">
        <f>J52+J53+J54</f>
        <v>0</v>
      </c>
      <c r="K51" s="126"/>
      <c r="L51" s="128">
        <f>L52+L53+L54</f>
        <v>0</v>
      </c>
    </row>
    <row r="52" spans="1:12" x14ac:dyDescent="0.25">
      <c r="A52" s="56" t="s">
        <v>126</v>
      </c>
      <c r="B52" s="53" t="s">
        <v>10</v>
      </c>
      <c r="C52" s="53">
        <v>60</v>
      </c>
      <c r="D52" s="53">
        <v>3</v>
      </c>
      <c r="E52" s="53">
        <f>D52*C52</f>
        <v>180</v>
      </c>
      <c r="F52" s="56">
        <v>1.4</v>
      </c>
      <c r="G52" s="66">
        <f>F52*E52</f>
        <v>251.99999999999997</v>
      </c>
      <c r="H52" s="3"/>
      <c r="I52" s="4"/>
      <c r="J52" s="5">
        <f>I52*H52</f>
        <v>0</v>
      </c>
      <c r="K52" s="3"/>
      <c r="L52" s="5">
        <f>K52*J52</f>
        <v>0</v>
      </c>
    </row>
    <row r="53" spans="1:12" ht="27.6" x14ac:dyDescent="0.25">
      <c r="A53" s="56" t="s">
        <v>127</v>
      </c>
      <c r="B53" s="55" t="s">
        <v>180</v>
      </c>
      <c r="C53" s="53">
        <v>50</v>
      </c>
      <c r="D53" s="53">
        <v>1</v>
      </c>
      <c r="E53" s="53">
        <f t="shared" ref="E53:E54" si="16">D53*C53</f>
        <v>50</v>
      </c>
      <c r="F53" s="56">
        <v>1.35</v>
      </c>
      <c r="G53" s="66">
        <f>F53*E53</f>
        <v>67.5</v>
      </c>
      <c r="H53" s="3"/>
      <c r="I53" s="4"/>
      <c r="J53" s="5">
        <f t="shared" ref="J53:J54" si="17">I53*H53</f>
        <v>0</v>
      </c>
      <c r="K53" s="3"/>
      <c r="L53" s="5">
        <f t="shared" ref="L53:L54" si="18">K53*J53</f>
        <v>0</v>
      </c>
    </row>
    <row r="54" spans="1:12" x14ac:dyDescent="0.25">
      <c r="A54" s="56" t="s">
        <v>128</v>
      </c>
      <c r="B54" s="62" t="s">
        <v>181</v>
      </c>
      <c r="C54" s="57">
        <v>8</v>
      </c>
      <c r="D54" s="53">
        <v>1</v>
      </c>
      <c r="E54" s="53">
        <f t="shared" si="16"/>
        <v>8</v>
      </c>
      <c r="F54" s="56">
        <v>1.35</v>
      </c>
      <c r="G54" s="66">
        <f>F54*E54</f>
        <v>10.8</v>
      </c>
      <c r="H54" s="3"/>
      <c r="I54" s="4"/>
      <c r="J54" s="5">
        <f t="shared" si="17"/>
        <v>0</v>
      </c>
      <c r="K54" s="3"/>
      <c r="L54" s="5">
        <f t="shared" si="18"/>
        <v>0</v>
      </c>
    </row>
    <row r="55" spans="1:12" x14ac:dyDescent="0.25">
      <c r="A55" s="56"/>
      <c r="B55" s="74"/>
      <c r="C55" s="62"/>
      <c r="D55" s="53"/>
      <c r="E55" s="53"/>
      <c r="F55" s="56"/>
      <c r="G55" s="66"/>
      <c r="H55" s="3"/>
      <c r="I55" s="4"/>
      <c r="J55" s="5"/>
      <c r="K55" s="3"/>
      <c r="L55" s="5"/>
    </row>
    <row r="56" spans="1:12" ht="14.4" thickBot="1" x14ac:dyDescent="0.3">
      <c r="A56" s="58"/>
      <c r="B56" s="59"/>
      <c r="C56" s="59"/>
      <c r="D56" s="59"/>
      <c r="E56" s="59"/>
      <c r="F56" s="58"/>
      <c r="G56" s="67"/>
      <c r="H56" s="3"/>
      <c r="I56" s="4"/>
      <c r="J56" s="5"/>
      <c r="K56" s="3"/>
      <c r="L56" s="5"/>
    </row>
    <row r="57" spans="1:12" x14ac:dyDescent="0.25">
      <c r="A57" s="132" t="s">
        <v>17</v>
      </c>
      <c r="B57" s="133"/>
      <c r="C57" s="133"/>
      <c r="D57" s="133"/>
      <c r="E57" s="71">
        <f>SUM(E58:E63)</f>
        <v>204</v>
      </c>
      <c r="F57" s="68"/>
      <c r="G57" s="122">
        <f>SUM(G58:G63)</f>
        <v>285.59999999999997</v>
      </c>
      <c r="H57" s="126"/>
      <c r="I57" s="127"/>
      <c r="J57" s="128">
        <f>J58+J61+J62+J63</f>
        <v>0</v>
      </c>
      <c r="K57" s="126"/>
      <c r="L57" s="128">
        <f>L58+L61+L62+L63</f>
        <v>0</v>
      </c>
    </row>
    <row r="58" spans="1:12" x14ac:dyDescent="0.25">
      <c r="A58" s="56" t="s">
        <v>18</v>
      </c>
      <c r="B58" s="53" t="s">
        <v>22</v>
      </c>
      <c r="C58" s="53">
        <v>60</v>
      </c>
      <c r="D58" s="53">
        <v>3</v>
      </c>
      <c r="E58" s="53">
        <f>D58*C58</f>
        <v>180</v>
      </c>
      <c r="F58" s="56">
        <v>1.4</v>
      </c>
      <c r="G58" s="66">
        <f>F58*E58</f>
        <v>251.99999999999997</v>
      </c>
      <c r="H58" s="3"/>
      <c r="I58" s="4"/>
      <c r="J58" s="5">
        <f>I58*H58</f>
        <v>0</v>
      </c>
      <c r="K58" s="3"/>
      <c r="L58" s="5">
        <f>K58*J58</f>
        <v>0</v>
      </c>
    </row>
    <row r="59" spans="1:12" x14ac:dyDescent="0.25">
      <c r="A59" s="56" t="s">
        <v>99</v>
      </c>
      <c r="B59" s="53" t="s">
        <v>103</v>
      </c>
      <c r="C59" s="53"/>
      <c r="D59" s="53"/>
      <c r="E59" s="53"/>
      <c r="F59" s="56"/>
      <c r="G59" s="66"/>
      <c r="H59" s="3"/>
      <c r="I59" s="4"/>
      <c r="J59" s="5"/>
      <c r="K59" s="3"/>
      <c r="L59" s="5"/>
    </row>
    <row r="60" spans="1:12" ht="27.6" x14ac:dyDescent="0.25">
      <c r="A60" s="56" t="s">
        <v>99</v>
      </c>
      <c r="B60" s="55" t="s">
        <v>156</v>
      </c>
      <c r="C60" s="53"/>
      <c r="D60" s="53"/>
      <c r="E60" s="53"/>
      <c r="F60" s="56"/>
      <c r="G60" s="66"/>
      <c r="H60" s="3"/>
      <c r="I60" s="4"/>
      <c r="J60" s="5"/>
      <c r="K60" s="3"/>
      <c r="L60" s="5"/>
    </row>
    <row r="61" spans="1:12" x14ac:dyDescent="0.25">
      <c r="A61" s="56" t="s">
        <v>19</v>
      </c>
      <c r="B61" s="62" t="s">
        <v>157</v>
      </c>
      <c r="C61" s="57">
        <v>12</v>
      </c>
      <c r="D61" s="62">
        <v>1</v>
      </c>
      <c r="E61" s="53">
        <f t="shared" ref="E61:E63" si="19">D61*C61</f>
        <v>12</v>
      </c>
      <c r="F61" s="56">
        <v>1.4</v>
      </c>
      <c r="G61" s="66">
        <f>F61*E61</f>
        <v>16.799999999999997</v>
      </c>
      <c r="H61" s="3"/>
      <c r="I61" s="4"/>
      <c r="J61" s="5">
        <f>I61*H61</f>
        <v>0</v>
      </c>
      <c r="K61" s="3"/>
      <c r="L61" s="5">
        <f>K61*J61</f>
        <v>0</v>
      </c>
    </row>
    <row r="62" spans="1:12" x14ac:dyDescent="0.25">
      <c r="A62" s="56" t="s">
        <v>20</v>
      </c>
      <c r="B62" s="53" t="s">
        <v>147</v>
      </c>
      <c r="C62" s="53">
        <v>7</v>
      </c>
      <c r="D62" s="53">
        <v>1</v>
      </c>
      <c r="E62" s="53">
        <f t="shared" si="19"/>
        <v>7</v>
      </c>
      <c r="F62" s="56">
        <v>1.4</v>
      </c>
      <c r="G62" s="66">
        <f>F62*E62</f>
        <v>9.7999999999999989</v>
      </c>
      <c r="H62" s="3"/>
      <c r="I62" s="4"/>
      <c r="J62" s="5">
        <f t="shared" ref="J62:J63" si="20">I62*H62</f>
        <v>0</v>
      </c>
      <c r="K62" s="3"/>
      <c r="L62" s="5">
        <f t="shared" ref="L62:L63" si="21">K62*J62</f>
        <v>0</v>
      </c>
    </row>
    <row r="63" spans="1:12" x14ac:dyDescent="0.25">
      <c r="A63" s="56" t="s">
        <v>21</v>
      </c>
      <c r="B63" s="53" t="s">
        <v>199</v>
      </c>
      <c r="C63" s="53">
        <v>5</v>
      </c>
      <c r="D63" s="53">
        <v>1</v>
      </c>
      <c r="E63" s="53">
        <f t="shared" si="19"/>
        <v>5</v>
      </c>
      <c r="F63" s="56">
        <v>1.4</v>
      </c>
      <c r="G63" s="66">
        <f>F63*E63</f>
        <v>7</v>
      </c>
      <c r="H63" s="3"/>
      <c r="I63" s="4"/>
      <c r="J63" s="5">
        <f t="shared" si="20"/>
        <v>0</v>
      </c>
      <c r="K63" s="3"/>
      <c r="L63" s="5">
        <f t="shared" si="21"/>
        <v>0</v>
      </c>
    </row>
    <row r="64" spans="1:12" ht="14.4" thickBot="1" x14ac:dyDescent="0.3">
      <c r="A64" s="56"/>
      <c r="B64" s="53"/>
      <c r="C64" s="53"/>
      <c r="D64" s="53"/>
      <c r="E64" s="53"/>
      <c r="F64" s="56"/>
      <c r="G64" s="66"/>
      <c r="H64" s="3"/>
      <c r="I64" s="4"/>
      <c r="J64" s="5"/>
      <c r="K64" s="3"/>
      <c r="L64" s="5"/>
    </row>
    <row r="65" spans="1:12" x14ac:dyDescent="0.25">
      <c r="A65" s="132" t="s">
        <v>155</v>
      </c>
      <c r="B65" s="133"/>
      <c r="C65" s="133"/>
      <c r="D65" s="133"/>
      <c r="E65" s="71">
        <f>E66</f>
        <v>52</v>
      </c>
      <c r="F65" s="68"/>
      <c r="G65" s="122">
        <f>SUM(G66:G66)</f>
        <v>57.2</v>
      </c>
      <c r="H65" s="126"/>
      <c r="I65" s="127"/>
      <c r="J65" s="128">
        <f>J66</f>
        <v>0</v>
      </c>
      <c r="K65" s="126"/>
      <c r="L65" s="128">
        <f>L66</f>
        <v>0</v>
      </c>
    </row>
    <row r="66" spans="1:12" x14ac:dyDescent="0.25">
      <c r="A66" s="56" t="s">
        <v>129</v>
      </c>
      <c r="B66" s="53" t="s">
        <v>206</v>
      </c>
      <c r="C66" s="62">
        <f>ROUND(E5*0.03,0)</f>
        <v>52</v>
      </c>
      <c r="D66" s="53">
        <v>1</v>
      </c>
      <c r="E66" s="53">
        <f>D66*C66</f>
        <v>52</v>
      </c>
      <c r="F66" s="56">
        <v>1.1000000000000001</v>
      </c>
      <c r="G66" s="66">
        <f>F66*E66</f>
        <v>57.2</v>
      </c>
      <c r="H66" s="3"/>
      <c r="I66" s="4"/>
      <c r="J66" s="5">
        <f>I66*H66</f>
        <v>0</v>
      </c>
      <c r="K66" s="3"/>
      <c r="L66" s="5">
        <f>K66*J66</f>
        <v>0</v>
      </c>
    </row>
    <row r="67" spans="1:12" ht="14.4" thickBot="1" x14ac:dyDescent="0.3">
      <c r="A67" s="6"/>
      <c r="B67" s="7"/>
      <c r="C67" s="7"/>
      <c r="D67" s="7"/>
      <c r="E67" s="7"/>
      <c r="F67" s="6"/>
      <c r="G67" s="8"/>
      <c r="H67" s="6"/>
      <c r="I67" s="7"/>
      <c r="J67" s="8"/>
      <c r="K67" s="6"/>
      <c r="L67" s="8"/>
    </row>
    <row r="68" spans="1:12" ht="14.4" thickBot="1" x14ac:dyDescent="0.3">
      <c r="A68" s="3"/>
      <c r="B68" s="4"/>
      <c r="C68" s="4"/>
      <c r="D68" s="4"/>
      <c r="E68" s="4"/>
      <c r="F68" s="4"/>
      <c r="G68" s="40"/>
      <c r="H68" s="9"/>
      <c r="I68" s="9"/>
      <c r="J68" s="9"/>
      <c r="K68" s="9"/>
      <c r="L68" s="9"/>
    </row>
    <row r="69" spans="1:12" ht="14.4" thickBot="1" x14ac:dyDescent="0.3">
      <c r="A69" s="142" t="s">
        <v>105</v>
      </c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4"/>
    </row>
    <row r="70" spans="1:12" x14ac:dyDescent="0.25">
      <c r="A70" s="130" t="s">
        <v>11</v>
      </c>
      <c r="B70" s="131"/>
      <c r="C70" s="131"/>
      <c r="D70" s="131"/>
      <c r="E70" s="2">
        <f>SUM(E71:E74)</f>
        <v>1000</v>
      </c>
      <c r="F70" s="24"/>
      <c r="G70" s="25"/>
      <c r="H70" s="92"/>
      <c r="I70" s="93"/>
      <c r="J70" s="97">
        <f>J72</f>
        <v>0</v>
      </c>
      <c r="K70" s="24"/>
      <c r="L70" s="25"/>
    </row>
    <row r="71" spans="1:12" x14ac:dyDescent="0.25">
      <c r="A71" s="3" t="s">
        <v>12</v>
      </c>
      <c r="B71" s="53" t="s">
        <v>197</v>
      </c>
      <c r="C71" s="53">
        <v>160</v>
      </c>
      <c r="D71" s="53">
        <v>1</v>
      </c>
      <c r="E71" s="5"/>
      <c r="F71" s="3"/>
      <c r="G71" s="5"/>
      <c r="H71" s="3"/>
      <c r="I71" s="4"/>
      <c r="J71" s="5"/>
      <c r="K71" s="3"/>
      <c r="L71" s="5"/>
    </row>
    <row r="72" spans="1:12" x14ac:dyDescent="0.25">
      <c r="A72" s="3" t="s">
        <v>13</v>
      </c>
      <c r="B72" s="53" t="s">
        <v>16</v>
      </c>
      <c r="C72" s="53">
        <v>1000</v>
      </c>
      <c r="D72" s="53">
        <v>1</v>
      </c>
      <c r="E72" s="5">
        <f>D72*C72</f>
        <v>1000</v>
      </c>
      <c r="F72" s="3"/>
      <c r="G72" s="5"/>
      <c r="H72" s="3"/>
      <c r="I72" s="4"/>
      <c r="J72" s="5">
        <f>I72*H72</f>
        <v>0</v>
      </c>
      <c r="K72" s="3"/>
      <c r="L72" s="5"/>
    </row>
    <row r="73" spans="1:12" x14ac:dyDescent="0.25">
      <c r="A73" s="3" t="s">
        <v>14</v>
      </c>
      <c r="B73" s="53" t="s">
        <v>177</v>
      </c>
      <c r="C73" s="53">
        <v>20</v>
      </c>
      <c r="D73" s="53">
        <v>1</v>
      </c>
      <c r="E73" s="5"/>
      <c r="F73" s="3"/>
      <c r="G73" s="5"/>
      <c r="H73" s="3"/>
      <c r="I73" s="4"/>
      <c r="J73" s="5"/>
      <c r="K73" s="3"/>
      <c r="L73" s="5"/>
    </row>
    <row r="74" spans="1:12" ht="14.4" thickBot="1" x14ac:dyDescent="0.3">
      <c r="A74" s="6" t="s">
        <v>15</v>
      </c>
      <c r="B74" s="59" t="s">
        <v>176</v>
      </c>
      <c r="C74" s="59">
        <v>20</v>
      </c>
      <c r="D74" s="59">
        <v>1</v>
      </c>
      <c r="E74" s="8"/>
      <c r="F74" s="6"/>
      <c r="G74" s="8"/>
      <c r="H74" s="6"/>
      <c r="I74" s="7"/>
      <c r="J74" s="8"/>
      <c r="K74" s="6"/>
      <c r="L74" s="8"/>
    </row>
    <row r="75" spans="1:12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1:12" x14ac:dyDescent="0.25">
      <c r="A76" s="9" t="s">
        <v>94</v>
      </c>
      <c r="B76" s="9"/>
      <c r="C76" s="9"/>
      <c r="D76" s="9"/>
      <c r="E76" s="9"/>
      <c r="F76" s="10"/>
      <c r="G76" s="10"/>
      <c r="H76" s="9"/>
      <c r="I76" s="9"/>
      <c r="J76" s="9"/>
      <c r="K76" s="9"/>
      <c r="L76" s="10">
        <v>42304</v>
      </c>
    </row>
  </sheetData>
  <mergeCells count="17">
    <mergeCell ref="H8:L8"/>
    <mergeCell ref="A69:L69"/>
    <mergeCell ref="A1:L2"/>
    <mergeCell ref="A51:D51"/>
    <mergeCell ref="A13:D13"/>
    <mergeCell ref="A70:D70"/>
    <mergeCell ref="A57:D57"/>
    <mergeCell ref="A65:D65"/>
    <mergeCell ref="A5:D5"/>
    <mergeCell ref="A10:D10"/>
    <mergeCell ref="A18:D18"/>
    <mergeCell ref="A28:D28"/>
    <mergeCell ref="A34:D34"/>
    <mergeCell ref="A40:D40"/>
    <mergeCell ref="A6:D6"/>
    <mergeCell ref="A7:E7"/>
    <mergeCell ref="C8:G8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view="pageBreakPreview" topLeftCell="A49" zoomScale="110" zoomScaleNormal="150" zoomScaleSheetLayoutView="110" workbookViewId="0">
      <selection activeCell="G58" activeCellId="6" sqref="G39:G40 G44 G45 G47 G49 G50 G58"/>
    </sheetView>
  </sheetViews>
  <sheetFormatPr baseColWidth="10" defaultRowHeight="13.8" x14ac:dyDescent="0.25"/>
  <cols>
    <col min="2" max="2" width="51" customWidth="1"/>
    <col min="5" max="5" width="17.875" customWidth="1"/>
    <col min="6" max="6" width="12.125" bestFit="1" customWidth="1"/>
    <col min="7" max="7" width="11.75" bestFit="1" customWidth="1"/>
  </cols>
  <sheetData>
    <row r="1" spans="1:12" ht="16.5" customHeight="1" x14ac:dyDescent="0.25">
      <c r="A1" s="145" t="s">
        <v>24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6.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24" customHeight="1" x14ac:dyDescent="0.25">
      <c r="A3" s="12" t="s">
        <v>0</v>
      </c>
      <c r="B3" s="13"/>
      <c r="C3" s="14"/>
      <c r="D3" s="14"/>
      <c r="E3" s="41" t="s">
        <v>101</v>
      </c>
      <c r="F3" s="37"/>
      <c r="G3" s="42" t="s">
        <v>100</v>
      </c>
      <c r="H3" s="9"/>
      <c r="I3" s="9"/>
      <c r="J3" s="41" t="s">
        <v>101</v>
      </c>
      <c r="K3" s="37"/>
      <c r="L3" s="42" t="s">
        <v>100</v>
      </c>
    </row>
    <row r="4" spans="1:12" x14ac:dyDescent="0.25">
      <c r="A4" s="159" t="s">
        <v>150</v>
      </c>
      <c r="B4" s="159"/>
      <c r="C4" s="159"/>
      <c r="D4" s="159"/>
      <c r="E4" s="43">
        <f>E9+E12+E16+E23+E28+E33+E43+E48+E54</f>
        <v>1145.5</v>
      </c>
      <c r="F4" s="44"/>
      <c r="G4" s="45">
        <f>G9+G12+G16+G23+G28+G33+G43+G48+G54</f>
        <v>1591.425</v>
      </c>
      <c r="H4" s="9"/>
      <c r="I4" s="9"/>
      <c r="J4" s="9">
        <f>J9+J12+J16+J23+J28+J33+J43+J48+J54</f>
        <v>0</v>
      </c>
      <c r="K4" s="9"/>
      <c r="L4" s="9">
        <f>L9+L12+L16+L23+L28+L33+L43+L48+L54</f>
        <v>0</v>
      </c>
    </row>
    <row r="5" spans="1:12" ht="16.5" customHeight="1" x14ac:dyDescent="0.25">
      <c r="A5" s="159" t="s">
        <v>151</v>
      </c>
      <c r="B5" s="159"/>
      <c r="C5" s="159"/>
      <c r="D5" s="159"/>
      <c r="E5" s="43">
        <f>E4+E57</f>
        <v>1179.865</v>
      </c>
      <c r="F5" s="44"/>
      <c r="G5" s="45">
        <f>G4+G57</f>
        <v>1632.663</v>
      </c>
      <c r="H5" s="9"/>
      <c r="I5" s="9"/>
      <c r="J5" s="9">
        <f>J4+J57</f>
        <v>0</v>
      </c>
      <c r="K5" s="9"/>
      <c r="L5" s="9">
        <f>L4+L57</f>
        <v>0</v>
      </c>
    </row>
    <row r="6" spans="1:12" ht="19.5" customHeight="1" thickBot="1" x14ac:dyDescent="0.3">
      <c r="A6" s="135" t="s">
        <v>104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</row>
    <row r="7" spans="1:12" ht="19.5" customHeight="1" thickBot="1" x14ac:dyDescent="0.3">
      <c r="A7" s="90"/>
      <c r="B7" s="90"/>
      <c r="C7" s="139" t="s">
        <v>211</v>
      </c>
      <c r="D7" s="140"/>
      <c r="E7" s="140"/>
      <c r="F7" s="140"/>
      <c r="G7" s="141"/>
      <c r="H7" s="140" t="s">
        <v>212</v>
      </c>
      <c r="I7" s="140"/>
      <c r="J7" s="140"/>
      <c r="K7" s="157"/>
      <c r="L7" s="158"/>
    </row>
    <row r="8" spans="1:12" ht="83.4" thickBot="1" x14ac:dyDescent="0.3">
      <c r="A8" s="19"/>
      <c r="B8" s="19"/>
      <c r="C8" s="79" t="s">
        <v>97</v>
      </c>
      <c r="D8" s="80" t="s">
        <v>1</v>
      </c>
      <c r="E8" s="82" t="s">
        <v>98</v>
      </c>
      <c r="F8" s="83" t="s">
        <v>164</v>
      </c>
      <c r="G8" s="84" t="s">
        <v>96</v>
      </c>
      <c r="H8" s="85" t="s">
        <v>97</v>
      </c>
      <c r="I8" s="86" t="s">
        <v>1</v>
      </c>
      <c r="J8" s="84" t="s">
        <v>98</v>
      </c>
      <c r="K8" s="89" t="s">
        <v>164</v>
      </c>
      <c r="L8" s="84" t="s">
        <v>96</v>
      </c>
    </row>
    <row r="9" spans="1:12" x14ac:dyDescent="0.25">
      <c r="A9" s="130" t="s">
        <v>25</v>
      </c>
      <c r="B9" s="131"/>
      <c r="C9" s="131"/>
      <c r="D9" s="131"/>
      <c r="E9" s="2">
        <f>E10</f>
        <v>50</v>
      </c>
      <c r="F9" s="27"/>
      <c r="G9" s="81">
        <f>G10</f>
        <v>67.5</v>
      </c>
      <c r="H9" s="92"/>
      <c r="I9" s="93"/>
      <c r="J9" s="97">
        <f>J10</f>
        <v>0</v>
      </c>
      <c r="K9" s="92"/>
      <c r="L9" s="97">
        <f>L10</f>
        <v>0</v>
      </c>
    </row>
    <row r="10" spans="1:12" x14ac:dyDescent="0.25">
      <c r="A10" s="3" t="s">
        <v>130</v>
      </c>
      <c r="B10" s="53" t="s">
        <v>196</v>
      </c>
      <c r="C10" s="53">
        <v>50</v>
      </c>
      <c r="D10" s="53">
        <v>1</v>
      </c>
      <c r="E10" s="66">
        <f>D10*C10</f>
        <v>50</v>
      </c>
      <c r="F10" s="3">
        <v>1.35</v>
      </c>
      <c r="G10" s="5">
        <f>F10*E10</f>
        <v>67.5</v>
      </c>
      <c r="H10" s="3"/>
      <c r="I10" s="4"/>
      <c r="J10" s="5">
        <f>H10*I10</f>
        <v>0</v>
      </c>
      <c r="K10" s="3"/>
      <c r="L10" s="5">
        <f>K10*J10</f>
        <v>0</v>
      </c>
    </row>
    <row r="11" spans="1:12" ht="14.4" thickBot="1" x14ac:dyDescent="0.3">
      <c r="A11" s="6"/>
      <c r="B11" s="7"/>
      <c r="C11" s="7"/>
      <c r="D11" s="7"/>
      <c r="E11" s="8"/>
      <c r="F11" s="6"/>
      <c r="G11" s="8"/>
      <c r="H11" s="6"/>
      <c r="I11" s="7"/>
      <c r="J11" s="8"/>
      <c r="K11" s="6"/>
      <c r="L11" s="8"/>
    </row>
    <row r="12" spans="1:12" x14ac:dyDescent="0.25">
      <c r="A12" s="130" t="s">
        <v>66</v>
      </c>
      <c r="B12" s="131"/>
      <c r="C12" s="131"/>
      <c r="D12" s="131"/>
      <c r="E12" s="2">
        <f>SUM(E13:E14)</f>
        <v>360</v>
      </c>
      <c r="F12" s="27"/>
      <c r="G12" s="81">
        <f>SUM(G13:G14)</f>
        <v>503.99999999999994</v>
      </c>
      <c r="H12" s="92"/>
      <c r="I12" s="93"/>
      <c r="J12" s="97">
        <f>J13</f>
        <v>0</v>
      </c>
      <c r="K12" s="92"/>
      <c r="L12" s="97">
        <f>L13</f>
        <v>0</v>
      </c>
    </row>
    <row r="13" spans="1:12" x14ac:dyDescent="0.25">
      <c r="A13" s="56" t="s">
        <v>131</v>
      </c>
      <c r="B13" s="53" t="s">
        <v>166</v>
      </c>
      <c r="C13" s="53">
        <v>60</v>
      </c>
      <c r="D13" s="53">
        <v>6</v>
      </c>
      <c r="E13" s="5">
        <f>D13*C13</f>
        <v>360</v>
      </c>
      <c r="F13" s="3">
        <v>1.4</v>
      </c>
      <c r="G13" s="5">
        <f>F13*E13</f>
        <v>503.99999999999994</v>
      </c>
      <c r="H13" s="3"/>
      <c r="I13" s="4"/>
      <c r="J13" s="5">
        <f>H13*I13</f>
        <v>0</v>
      </c>
      <c r="K13" s="3"/>
      <c r="L13" s="5">
        <f>K13*J13</f>
        <v>0</v>
      </c>
    </row>
    <row r="14" spans="1:12" x14ac:dyDescent="0.25">
      <c r="A14" s="56"/>
      <c r="B14" s="53"/>
      <c r="C14" s="53"/>
      <c r="D14" s="53"/>
      <c r="E14" s="5"/>
      <c r="F14" s="3"/>
      <c r="G14" s="5"/>
      <c r="H14" s="3"/>
      <c r="I14" s="4"/>
      <c r="J14" s="5"/>
      <c r="K14" s="3"/>
      <c r="L14" s="5"/>
    </row>
    <row r="15" spans="1:12" ht="14.4" thickBot="1" x14ac:dyDescent="0.3">
      <c r="A15" s="56"/>
      <c r="B15" s="53"/>
      <c r="C15" s="53"/>
      <c r="D15" s="53"/>
      <c r="E15" s="5"/>
      <c r="F15" s="6"/>
      <c r="G15" s="8"/>
      <c r="H15" s="6"/>
      <c r="I15" s="7"/>
      <c r="J15" s="8"/>
      <c r="K15" s="6"/>
      <c r="L15" s="8"/>
    </row>
    <row r="16" spans="1:12" x14ac:dyDescent="0.25">
      <c r="A16" s="132" t="s">
        <v>26</v>
      </c>
      <c r="B16" s="133"/>
      <c r="C16" s="133"/>
      <c r="D16" s="133"/>
      <c r="E16" s="2">
        <f>SUM(E17:E21)</f>
        <v>67</v>
      </c>
      <c r="F16" s="27"/>
      <c r="G16" s="81">
        <f>SUM(G17:G21)</f>
        <v>90.45</v>
      </c>
      <c r="H16" s="92"/>
      <c r="I16" s="93"/>
      <c r="J16" s="97">
        <f>J18+J19+J20+J21</f>
        <v>0</v>
      </c>
      <c r="K16" s="114"/>
      <c r="L16" s="97">
        <f>L18+L19+L20+L21</f>
        <v>0</v>
      </c>
    </row>
    <row r="17" spans="1:12" x14ac:dyDescent="0.25">
      <c r="A17" s="56" t="s">
        <v>99</v>
      </c>
      <c r="B17" s="53" t="s">
        <v>192</v>
      </c>
      <c r="C17" s="53"/>
      <c r="D17" s="53"/>
      <c r="E17" s="5"/>
      <c r="F17" s="3"/>
      <c r="G17" s="5"/>
      <c r="H17" s="3"/>
      <c r="I17" s="4"/>
      <c r="J17" s="5"/>
      <c r="K17" s="3"/>
      <c r="L17" s="5"/>
    </row>
    <row r="18" spans="1:12" x14ac:dyDescent="0.25">
      <c r="A18" s="56" t="s">
        <v>37</v>
      </c>
      <c r="B18" s="53" t="s">
        <v>168</v>
      </c>
      <c r="C18" s="53">
        <v>35</v>
      </c>
      <c r="D18" s="53">
        <v>1</v>
      </c>
      <c r="E18" s="5">
        <f>D18*C18</f>
        <v>35</v>
      </c>
      <c r="F18" s="3">
        <v>1.35</v>
      </c>
      <c r="G18" s="5">
        <f>F18*E18</f>
        <v>47.25</v>
      </c>
      <c r="H18" s="3"/>
      <c r="I18" s="4"/>
      <c r="J18" s="5">
        <f>I18*H18</f>
        <v>0</v>
      </c>
      <c r="K18" s="3"/>
      <c r="L18" s="5">
        <f>K18*J18</f>
        <v>0</v>
      </c>
    </row>
    <row r="19" spans="1:12" x14ac:dyDescent="0.25">
      <c r="A19" s="56" t="s">
        <v>38</v>
      </c>
      <c r="B19" s="53" t="s">
        <v>170</v>
      </c>
      <c r="C19" s="53">
        <v>12</v>
      </c>
      <c r="D19" s="53">
        <v>1</v>
      </c>
      <c r="E19" s="5">
        <f>D19*C19</f>
        <v>12</v>
      </c>
      <c r="F19" s="3">
        <v>1.35</v>
      </c>
      <c r="G19" s="5">
        <f>F19*E19</f>
        <v>16.200000000000003</v>
      </c>
      <c r="H19" s="3"/>
      <c r="I19" s="4"/>
      <c r="J19" s="5">
        <f t="shared" ref="J19:J21" si="0">I19*H19</f>
        <v>0</v>
      </c>
      <c r="K19" s="3"/>
      <c r="L19" s="5">
        <f t="shared" ref="L19:L21" si="1">K19*J19</f>
        <v>0</v>
      </c>
    </row>
    <row r="20" spans="1:12" x14ac:dyDescent="0.25">
      <c r="A20" s="56" t="s">
        <v>39</v>
      </c>
      <c r="B20" s="53" t="s">
        <v>169</v>
      </c>
      <c r="C20" s="53">
        <v>5</v>
      </c>
      <c r="D20" s="53">
        <v>1</v>
      </c>
      <c r="E20" s="5">
        <f>D20*C20</f>
        <v>5</v>
      </c>
      <c r="F20" s="3">
        <v>1.35</v>
      </c>
      <c r="G20" s="5">
        <f>F20*E20</f>
        <v>6.75</v>
      </c>
      <c r="H20" s="3"/>
      <c r="I20" s="4"/>
      <c r="J20" s="5">
        <f t="shared" si="0"/>
        <v>0</v>
      </c>
      <c r="K20" s="3"/>
      <c r="L20" s="5">
        <f t="shared" si="1"/>
        <v>0</v>
      </c>
    </row>
    <row r="21" spans="1:12" x14ac:dyDescent="0.25">
      <c r="A21" s="56" t="s">
        <v>40</v>
      </c>
      <c r="B21" s="55" t="s">
        <v>203</v>
      </c>
      <c r="C21" s="53">
        <v>15</v>
      </c>
      <c r="D21" s="53">
        <v>1</v>
      </c>
      <c r="E21" s="5">
        <f>D21*C21</f>
        <v>15</v>
      </c>
      <c r="F21" s="3">
        <v>1.35</v>
      </c>
      <c r="G21" s="5">
        <f>F21*E21</f>
        <v>20.25</v>
      </c>
      <c r="H21" s="3"/>
      <c r="I21" s="4"/>
      <c r="J21" s="5">
        <f t="shared" si="0"/>
        <v>0</v>
      </c>
      <c r="K21" s="3"/>
      <c r="L21" s="5">
        <f t="shared" si="1"/>
        <v>0</v>
      </c>
    </row>
    <row r="22" spans="1:12" ht="14.4" thickBot="1" x14ac:dyDescent="0.3">
      <c r="A22" s="58"/>
      <c r="B22" s="59"/>
      <c r="C22" s="59"/>
      <c r="D22" s="59"/>
      <c r="E22" s="8"/>
      <c r="F22" s="6"/>
      <c r="G22" s="8"/>
      <c r="H22" s="6"/>
      <c r="I22" s="7"/>
      <c r="J22" s="8"/>
      <c r="K22" s="6"/>
      <c r="L22" s="8"/>
    </row>
    <row r="23" spans="1:12" x14ac:dyDescent="0.25">
      <c r="A23" s="155" t="s">
        <v>68</v>
      </c>
      <c r="B23" s="156"/>
      <c r="C23" s="156"/>
      <c r="D23" s="156"/>
      <c r="E23" s="20">
        <f>SUM(E24:E26)</f>
        <v>180</v>
      </c>
      <c r="F23" s="27"/>
      <c r="G23" s="81">
        <f>SUM(G24:G26)</f>
        <v>252</v>
      </c>
      <c r="H23" s="92"/>
      <c r="I23" s="93"/>
      <c r="J23" s="97">
        <f>J24+J25+J26</f>
        <v>0</v>
      </c>
      <c r="K23" s="92"/>
      <c r="L23" s="97">
        <f>L24+L25+L26</f>
        <v>0</v>
      </c>
    </row>
    <row r="24" spans="1:12" x14ac:dyDescent="0.25">
      <c r="A24" s="56" t="s">
        <v>37</v>
      </c>
      <c r="B24" s="53" t="s">
        <v>33</v>
      </c>
      <c r="C24" s="53">
        <v>50</v>
      </c>
      <c r="D24" s="53">
        <v>1</v>
      </c>
      <c r="E24" s="5">
        <f>D24*C24</f>
        <v>50</v>
      </c>
      <c r="F24" s="3">
        <v>1.4</v>
      </c>
      <c r="G24" s="5">
        <f>F24*E24</f>
        <v>70</v>
      </c>
      <c r="H24" s="3"/>
      <c r="I24" s="4"/>
      <c r="J24" s="5">
        <f>I24*H24</f>
        <v>0</v>
      </c>
      <c r="K24" s="3"/>
      <c r="L24" s="5">
        <f>K24*J24</f>
        <v>0</v>
      </c>
    </row>
    <row r="25" spans="1:12" x14ac:dyDescent="0.25">
      <c r="A25" s="56" t="s">
        <v>38</v>
      </c>
      <c r="B25" s="53" t="s">
        <v>34</v>
      </c>
      <c r="C25" s="53">
        <v>70</v>
      </c>
      <c r="D25" s="53">
        <v>1</v>
      </c>
      <c r="E25" s="5">
        <f>D25*C25</f>
        <v>70</v>
      </c>
      <c r="F25" s="3">
        <v>1.4</v>
      </c>
      <c r="G25" s="5">
        <f>F25*E25</f>
        <v>98</v>
      </c>
      <c r="H25" s="3"/>
      <c r="I25" s="4"/>
      <c r="J25" s="5">
        <f t="shared" ref="J25:J26" si="2">I25*H25</f>
        <v>0</v>
      </c>
      <c r="K25" s="3"/>
      <c r="L25" s="5">
        <f t="shared" ref="L25:L26" si="3">K25*J25</f>
        <v>0</v>
      </c>
    </row>
    <row r="26" spans="1:12" x14ac:dyDescent="0.25">
      <c r="A26" s="56" t="s">
        <v>39</v>
      </c>
      <c r="B26" s="53" t="s">
        <v>35</v>
      </c>
      <c r="C26" s="53">
        <v>60</v>
      </c>
      <c r="D26" s="53">
        <v>1</v>
      </c>
      <c r="E26" s="5">
        <f>D26*C26</f>
        <v>60</v>
      </c>
      <c r="F26" s="3">
        <v>1.4</v>
      </c>
      <c r="G26" s="5">
        <f>F26*E26</f>
        <v>84</v>
      </c>
      <c r="H26" s="3"/>
      <c r="I26" s="4"/>
      <c r="J26" s="5">
        <f t="shared" si="2"/>
        <v>0</v>
      </c>
      <c r="K26" s="3"/>
      <c r="L26" s="5">
        <f t="shared" si="3"/>
        <v>0</v>
      </c>
    </row>
    <row r="27" spans="1:12" ht="14.4" thickBot="1" x14ac:dyDescent="0.3">
      <c r="A27" s="58"/>
      <c r="B27" s="59"/>
      <c r="C27" s="59"/>
      <c r="D27" s="59"/>
      <c r="E27" s="8"/>
      <c r="F27" s="6"/>
      <c r="G27" s="8"/>
      <c r="H27" s="6"/>
      <c r="I27" s="7"/>
      <c r="J27" s="8"/>
      <c r="K27" s="6"/>
      <c r="L27" s="8"/>
    </row>
    <row r="28" spans="1:12" x14ac:dyDescent="0.25">
      <c r="A28" s="132" t="s">
        <v>69</v>
      </c>
      <c r="B28" s="133"/>
      <c r="C28" s="133"/>
      <c r="D28" s="133"/>
      <c r="E28" s="2">
        <f>SUM(E29:E30)</f>
        <v>5</v>
      </c>
      <c r="F28" s="27"/>
      <c r="G28" s="81">
        <f>SUM(G29:G30)</f>
        <v>6.75</v>
      </c>
      <c r="H28" s="92"/>
      <c r="I28" s="93"/>
      <c r="J28" s="97">
        <f>J29</f>
        <v>0</v>
      </c>
      <c r="K28" s="92"/>
      <c r="L28" s="97">
        <f>L29</f>
        <v>0</v>
      </c>
    </row>
    <row r="29" spans="1:12" x14ac:dyDescent="0.25">
      <c r="A29" s="56" t="s">
        <v>135</v>
      </c>
      <c r="B29" s="53" t="s">
        <v>193</v>
      </c>
      <c r="C29" s="53">
        <v>5</v>
      </c>
      <c r="D29" s="53">
        <v>1</v>
      </c>
      <c r="E29" s="5">
        <f>D29*C29</f>
        <v>5</v>
      </c>
      <c r="F29" s="3">
        <v>1.35</v>
      </c>
      <c r="G29" s="5">
        <f>F29*E29</f>
        <v>6.75</v>
      </c>
      <c r="H29" s="3"/>
      <c r="I29" s="4"/>
      <c r="J29" s="5">
        <f>I29*H29</f>
        <v>0</v>
      </c>
      <c r="K29" s="3"/>
      <c r="L29" s="5">
        <f>K29*J29</f>
        <v>0</v>
      </c>
    </row>
    <row r="30" spans="1:12" x14ac:dyDescent="0.25">
      <c r="A30" s="56" t="s">
        <v>99</v>
      </c>
      <c r="B30" s="53" t="s">
        <v>179</v>
      </c>
      <c r="C30" s="53"/>
      <c r="D30" s="53"/>
      <c r="E30" s="5"/>
      <c r="F30" s="3"/>
      <c r="G30" s="5"/>
      <c r="H30" s="3"/>
      <c r="I30" s="4"/>
      <c r="J30" s="5"/>
      <c r="K30" s="3"/>
      <c r="L30" s="5"/>
    </row>
    <row r="31" spans="1:12" x14ac:dyDescent="0.25">
      <c r="A31" s="56" t="s">
        <v>99</v>
      </c>
      <c r="B31" s="53" t="s">
        <v>178</v>
      </c>
      <c r="C31" s="53"/>
      <c r="D31" s="53"/>
      <c r="E31" s="5"/>
      <c r="F31" s="3"/>
      <c r="G31" s="5"/>
      <c r="H31" s="3"/>
      <c r="I31" s="4"/>
      <c r="J31" s="5"/>
      <c r="K31" s="3"/>
      <c r="L31" s="5"/>
    </row>
    <row r="32" spans="1:12" ht="14.4" thickBot="1" x14ac:dyDescent="0.3">
      <c r="A32" s="58"/>
      <c r="B32" s="59"/>
      <c r="C32" s="59"/>
      <c r="D32" s="59"/>
      <c r="E32" s="8"/>
      <c r="F32" s="6"/>
      <c r="G32" s="8"/>
      <c r="H32" s="6"/>
      <c r="I32" s="7"/>
      <c r="J32" s="8"/>
      <c r="K32" s="6"/>
      <c r="L32" s="8"/>
    </row>
    <row r="33" spans="1:12" x14ac:dyDescent="0.25">
      <c r="A33" s="132" t="s">
        <v>70</v>
      </c>
      <c r="B33" s="133"/>
      <c r="C33" s="133"/>
      <c r="D33" s="133"/>
      <c r="E33" s="2">
        <f>SUM(E35:E37,E39:E41)</f>
        <v>123.5</v>
      </c>
      <c r="F33" s="27"/>
      <c r="G33" s="81">
        <f>SUM(G35:G36,G39:G41)</f>
        <v>172.22499999999999</v>
      </c>
      <c r="H33" s="92"/>
      <c r="I33" s="93"/>
      <c r="J33" s="97">
        <f>J34+J38</f>
        <v>0</v>
      </c>
      <c r="K33" s="92"/>
      <c r="L33" s="97">
        <f>L34+L38</f>
        <v>0</v>
      </c>
    </row>
    <row r="34" spans="1:12" x14ac:dyDescent="0.25">
      <c r="A34" s="60" t="s">
        <v>8</v>
      </c>
      <c r="B34" s="61"/>
      <c r="C34" s="61"/>
      <c r="D34" s="61"/>
      <c r="E34" s="22">
        <f>E35+E36</f>
        <v>13.5</v>
      </c>
      <c r="F34" s="23"/>
      <c r="G34" s="87">
        <f>G35+G36</f>
        <v>18.225000000000001</v>
      </c>
      <c r="H34" s="115"/>
      <c r="I34" s="116"/>
      <c r="J34" s="117">
        <f>J35+J36</f>
        <v>0</v>
      </c>
      <c r="K34" s="115"/>
      <c r="L34" s="117">
        <f>L35+L36</f>
        <v>0</v>
      </c>
    </row>
    <row r="35" spans="1:12" x14ac:dyDescent="0.25">
      <c r="A35" s="56" t="s">
        <v>136</v>
      </c>
      <c r="B35" s="53" t="s">
        <v>153</v>
      </c>
      <c r="C35" s="53">
        <v>5</v>
      </c>
      <c r="D35" s="53">
        <v>1</v>
      </c>
      <c r="E35" s="5">
        <f>D35*C35</f>
        <v>5</v>
      </c>
      <c r="F35" s="3">
        <v>1.35</v>
      </c>
      <c r="G35" s="5">
        <f>F35*E35</f>
        <v>6.75</v>
      </c>
      <c r="H35" s="3"/>
      <c r="I35" s="4"/>
      <c r="J35" s="5">
        <f>I35*H35</f>
        <v>0</v>
      </c>
      <c r="K35" s="3"/>
      <c r="L35" s="5">
        <f>K35*J35</f>
        <v>0</v>
      </c>
    </row>
    <row r="36" spans="1:12" x14ac:dyDescent="0.25">
      <c r="A36" s="56" t="s">
        <v>137</v>
      </c>
      <c r="B36" s="53" t="s">
        <v>165</v>
      </c>
      <c r="C36" s="53">
        <v>8.5</v>
      </c>
      <c r="D36" s="53">
        <v>1</v>
      </c>
      <c r="E36" s="5">
        <f t="shared" ref="E36" si="4">D36*C36</f>
        <v>8.5</v>
      </c>
      <c r="F36" s="3">
        <v>1.35</v>
      </c>
      <c r="G36" s="5">
        <f>F36*E36</f>
        <v>11.475000000000001</v>
      </c>
      <c r="H36" s="3"/>
      <c r="I36" s="4"/>
      <c r="J36" s="5">
        <f>I36*H36</f>
        <v>0</v>
      </c>
      <c r="K36" s="3"/>
      <c r="L36" s="5">
        <f>K36*J36</f>
        <v>0</v>
      </c>
    </row>
    <row r="37" spans="1:12" ht="27.6" x14ac:dyDescent="0.25">
      <c r="A37" s="69" t="s">
        <v>99</v>
      </c>
      <c r="B37" s="63" t="s">
        <v>142</v>
      </c>
      <c r="C37" s="64"/>
      <c r="D37" s="64"/>
      <c r="E37" s="46"/>
      <c r="F37" s="3"/>
      <c r="G37" s="5"/>
      <c r="H37" s="3"/>
      <c r="I37" s="4"/>
      <c r="J37" s="5"/>
      <c r="K37" s="3"/>
      <c r="L37" s="5"/>
    </row>
    <row r="38" spans="1:12" x14ac:dyDescent="0.25">
      <c r="A38" s="60" t="s">
        <v>9</v>
      </c>
      <c r="B38" s="65"/>
      <c r="C38" s="65"/>
      <c r="D38" s="65"/>
      <c r="E38" s="47">
        <f>E39+E41</f>
        <v>75</v>
      </c>
      <c r="F38" s="23"/>
      <c r="G38" s="87">
        <f>SUM(G39:G41)</f>
        <v>154</v>
      </c>
      <c r="H38" s="115"/>
      <c r="I38" s="116"/>
      <c r="J38" s="117">
        <f>J39+J40+J41</f>
        <v>0</v>
      </c>
      <c r="K38" s="115"/>
      <c r="L38" s="117">
        <f>L39+L40+L41</f>
        <v>0</v>
      </c>
    </row>
    <row r="39" spans="1:12" x14ac:dyDescent="0.25">
      <c r="A39" s="56" t="s">
        <v>138</v>
      </c>
      <c r="B39" s="53" t="s">
        <v>209</v>
      </c>
      <c r="C39" s="53">
        <v>35</v>
      </c>
      <c r="D39" s="53">
        <v>1</v>
      </c>
      <c r="E39" s="5">
        <f>D39*C39</f>
        <v>35</v>
      </c>
      <c r="F39" s="3">
        <v>1.4</v>
      </c>
      <c r="G39" s="5">
        <f>F39*E39</f>
        <v>49</v>
      </c>
      <c r="H39" s="3"/>
      <c r="I39" s="4"/>
      <c r="J39" s="5">
        <f>I39*H39</f>
        <v>0</v>
      </c>
      <c r="K39" s="3"/>
      <c r="L39" s="5">
        <f>K39*J39</f>
        <v>0</v>
      </c>
    </row>
    <row r="40" spans="1:12" x14ac:dyDescent="0.25">
      <c r="A40" s="56" t="s">
        <v>139</v>
      </c>
      <c r="B40" s="53" t="s">
        <v>210</v>
      </c>
      <c r="C40" s="53">
        <v>35</v>
      </c>
      <c r="D40" s="53">
        <v>1</v>
      </c>
      <c r="E40" s="5">
        <f>D40*C40</f>
        <v>35</v>
      </c>
      <c r="F40" s="3">
        <v>1.4</v>
      </c>
      <c r="G40" s="5">
        <f>F40*E40</f>
        <v>49</v>
      </c>
      <c r="H40" s="3"/>
      <c r="I40" s="4"/>
      <c r="J40" s="5">
        <f t="shared" ref="J40:J41" si="5">I40*H40</f>
        <v>0</v>
      </c>
      <c r="K40" s="3"/>
      <c r="L40" s="5">
        <f t="shared" ref="L40:L41" si="6">K40*J40</f>
        <v>0</v>
      </c>
    </row>
    <row r="41" spans="1:12" x14ac:dyDescent="0.25">
      <c r="A41" s="56" t="s">
        <v>140</v>
      </c>
      <c r="B41" s="53" t="s">
        <v>204</v>
      </c>
      <c r="C41" s="53">
        <v>10</v>
      </c>
      <c r="D41" s="53">
        <v>4</v>
      </c>
      <c r="E41" s="5">
        <f t="shared" ref="E41" si="7">D41*C41</f>
        <v>40</v>
      </c>
      <c r="F41" s="3">
        <v>1.4</v>
      </c>
      <c r="G41" s="5">
        <f>F41*E41</f>
        <v>56</v>
      </c>
      <c r="H41" s="3"/>
      <c r="I41" s="4"/>
      <c r="J41" s="5">
        <f t="shared" si="5"/>
        <v>0</v>
      </c>
      <c r="K41" s="3"/>
      <c r="L41" s="5">
        <f t="shared" si="6"/>
        <v>0</v>
      </c>
    </row>
    <row r="42" spans="1:12" ht="14.4" thickBot="1" x14ac:dyDescent="0.3">
      <c r="A42" s="56"/>
      <c r="B42" s="53"/>
      <c r="C42" s="53"/>
      <c r="D42" s="53"/>
      <c r="E42" s="5"/>
      <c r="F42" s="6"/>
      <c r="G42" s="8"/>
      <c r="H42" s="6"/>
      <c r="I42" s="7"/>
      <c r="J42" s="8"/>
      <c r="K42" s="6"/>
      <c r="L42" s="8"/>
    </row>
    <row r="43" spans="1:12" x14ac:dyDescent="0.25">
      <c r="A43" s="132" t="s">
        <v>72</v>
      </c>
      <c r="B43" s="133"/>
      <c r="C43" s="133"/>
      <c r="D43" s="133"/>
      <c r="E43" s="2">
        <f>SUM(E44:E47)</f>
        <v>180</v>
      </c>
      <c r="F43" s="27"/>
      <c r="G43" s="81">
        <f>SUM(G44:G47)</f>
        <v>249.5</v>
      </c>
      <c r="H43" s="92"/>
      <c r="I43" s="93"/>
      <c r="J43" s="97">
        <f>J44+J45+J47</f>
        <v>0</v>
      </c>
      <c r="K43" s="92"/>
      <c r="L43" s="97">
        <f>L44+L45+L47</f>
        <v>0</v>
      </c>
    </row>
    <row r="44" spans="1:12" x14ac:dyDescent="0.25">
      <c r="A44" s="56" t="s">
        <v>141</v>
      </c>
      <c r="B44" s="53" t="s">
        <v>10</v>
      </c>
      <c r="C44" s="53">
        <v>60</v>
      </c>
      <c r="D44" s="53">
        <v>2</v>
      </c>
      <c r="E44" s="5">
        <f>D44*C44</f>
        <v>120</v>
      </c>
      <c r="F44" s="3">
        <v>1.4</v>
      </c>
      <c r="G44" s="5">
        <f>F44*E44</f>
        <v>168</v>
      </c>
      <c r="H44" s="3"/>
      <c r="I44" s="4"/>
      <c r="J44" s="5">
        <f>I44+H44</f>
        <v>0</v>
      </c>
      <c r="K44" s="3"/>
      <c r="L44" s="5">
        <f>K44*J44</f>
        <v>0</v>
      </c>
    </row>
    <row r="45" spans="1:12" ht="27.6" x14ac:dyDescent="0.25">
      <c r="A45" s="69" t="s">
        <v>183</v>
      </c>
      <c r="B45" s="55" t="s">
        <v>180</v>
      </c>
      <c r="C45" s="53">
        <v>50</v>
      </c>
      <c r="D45" s="53">
        <v>1</v>
      </c>
      <c r="E45" s="66">
        <f>D45*C45</f>
        <v>50</v>
      </c>
      <c r="F45" s="56">
        <v>1.35</v>
      </c>
      <c r="G45" s="66">
        <f>F45*E45</f>
        <v>67.5</v>
      </c>
      <c r="H45" s="3"/>
      <c r="I45" s="4"/>
      <c r="J45" s="5">
        <f>I45+H45</f>
        <v>0</v>
      </c>
      <c r="K45" s="3"/>
      <c r="L45" s="5">
        <f>K45*J45</f>
        <v>0</v>
      </c>
    </row>
    <row r="46" spans="1:12" x14ac:dyDescent="0.25">
      <c r="A46" s="56" t="s">
        <v>99</v>
      </c>
      <c r="B46" s="53" t="s">
        <v>182</v>
      </c>
      <c r="C46" s="53"/>
      <c r="D46" s="53"/>
      <c r="E46" s="5"/>
      <c r="F46" s="3"/>
      <c r="G46" s="5"/>
      <c r="H46" s="3"/>
      <c r="I46" s="4"/>
      <c r="J46" s="5"/>
      <c r="K46" s="3"/>
      <c r="L46" s="5"/>
    </row>
    <row r="47" spans="1:12" ht="14.4" thickBot="1" x14ac:dyDescent="0.3">
      <c r="A47" s="58" t="s">
        <v>184</v>
      </c>
      <c r="B47" s="59" t="s">
        <v>185</v>
      </c>
      <c r="C47" s="59">
        <v>10</v>
      </c>
      <c r="D47" s="59">
        <v>1</v>
      </c>
      <c r="E47" s="8">
        <f>D47*C47</f>
        <v>10</v>
      </c>
      <c r="F47" s="6">
        <v>1.4</v>
      </c>
      <c r="G47" s="8">
        <f>F47*E47</f>
        <v>14</v>
      </c>
      <c r="H47" s="6"/>
      <c r="I47" s="7"/>
      <c r="J47" s="8">
        <f>I47*H47</f>
        <v>0</v>
      </c>
      <c r="K47" s="6"/>
      <c r="L47" s="8">
        <f>K47*J47</f>
        <v>0</v>
      </c>
    </row>
    <row r="48" spans="1:12" x14ac:dyDescent="0.25">
      <c r="A48" s="132" t="s">
        <v>194</v>
      </c>
      <c r="B48" s="133"/>
      <c r="C48" s="133"/>
      <c r="D48" s="133"/>
      <c r="E48" s="2">
        <f>SUM(E49:E52)</f>
        <v>130</v>
      </c>
      <c r="F48" s="27"/>
      <c r="G48" s="81">
        <f>SUM(G49:G52)</f>
        <v>181.5</v>
      </c>
      <c r="H48" s="92"/>
      <c r="I48" s="93"/>
      <c r="J48" s="97">
        <f>J49+J50</f>
        <v>0</v>
      </c>
      <c r="K48" s="92"/>
      <c r="L48" s="97">
        <f>L49+L50</f>
        <v>0</v>
      </c>
    </row>
    <row r="49" spans="1:12" x14ac:dyDescent="0.25">
      <c r="A49" s="56" t="s">
        <v>48</v>
      </c>
      <c r="B49" s="53" t="s">
        <v>22</v>
      </c>
      <c r="C49" s="53">
        <v>60</v>
      </c>
      <c r="D49" s="53">
        <v>2</v>
      </c>
      <c r="E49" s="5">
        <f>D49*C49</f>
        <v>120</v>
      </c>
      <c r="F49" s="3">
        <v>1.4</v>
      </c>
      <c r="G49" s="5">
        <f>F49*E49</f>
        <v>168</v>
      </c>
      <c r="H49" s="3"/>
      <c r="I49" s="4"/>
      <c r="J49" s="5">
        <f>I49*H49</f>
        <v>0</v>
      </c>
      <c r="K49" s="3"/>
      <c r="L49" s="5">
        <f>K49*J49</f>
        <v>0</v>
      </c>
    </row>
    <row r="50" spans="1:12" x14ac:dyDescent="0.25">
      <c r="A50" s="56" t="s">
        <v>49</v>
      </c>
      <c r="B50" s="53" t="s">
        <v>160</v>
      </c>
      <c r="C50" s="53">
        <v>10</v>
      </c>
      <c r="D50" s="53">
        <v>1</v>
      </c>
      <c r="E50" s="5">
        <f t="shared" ref="E50" si="8">D50*C50</f>
        <v>10</v>
      </c>
      <c r="F50" s="3">
        <v>1.35</v>
      </c>
      <c r="G50" s="5">
        <f>F50*E50</f>
        <v>13.5</v>
      </c>
      <c r="H50" s="3"/>
      <c r="I50" s="4"/>
      <c r="J50" s="5">
        <f>I50*H50</f>
        <v>0</v>
      </c>
      <c r="K50" s="3"/>
      <c r="L50" s="5">
        <f>K50*J50</f>
        <v>0</v>
      </c>
    </row>
    <row r="51" spans="1:12" ht="27.6" x14ac:dyDescent="0.25">
      <c r="A51" s="69" t="s">
        <v>99</v>
      </c>
      <c r="B51" s="55" t="s">
        <v>161</v>
      </c>
      <c r="C51" s="53"/>
      <c r="D51" s="53"/>
      <c r="E51" s="5"/>
      <c r="F51" s="3"/>
      <c r="G51" s="5"/>
      <c r="H51" s="3"/>
      <c r="I51" s="4"/>
      <c r="J51" s="5"/>
      <c r="K51" s="3"/>
      <c r="L51" s="5"/>
    </row>
    <row r="52" spans="1:12" x14ac:dyDescent="0.25">
      <c r="A52" s="56" t="s">
        <v>99</v>
      </c>
      <c r="B52" s="53" t="s">
        <v>195</v>
      </c>
      <c r="C52" s="53"/>
      <c r="D52" s="53"/>
      <c r="E52" s="5"/>
      <c r="F52" s="3"/>
      <c r="G52" s="5"/>
      <c r="H52" s="3"/>
      <c r="I52" s="4"/>
      <c r="J52" s="5"/>
      <c r="K52" s="3"/>
      <c r="L52" s="5"/>
    </row>
    <row r="53" spans="1:12" ht="14.4" thickBot="1" x14ac:dyDescent="0.3">
      <c r="A53" s="58"/>
      <c r="B53" s="59"/>
      <c r="C53" s="59"/>
      <c r="D53" s="59"/>
      <c r="E53" s="8"/>
      <c r="F53" s="6"/>
      <c r="G53" s="8"/>
      <c r="H53" s="6"/>
      <c r="I53" s="7"/>
      <c r="J53" s="8"/>
      <c r="K53" s="6"/>
      <c r="L53" s="8"/>
    </row>
    <row r="54" spans="1:12" x14ac:dyDescent="0.25">
      <c r="A54" s="132" t="s">
        <v>187</v>
      </c>
      <c r="B54" s="133"/>
      <c r="C54" s="133"/>
      <c r="D54" s="133"/>
      <c r="E54" s="2">
        <f>SUM(E55:E55)</f>
        <v>50</v>
      </c>
      <c r="F54" s="27"/>
      <c r="G54" s="81">
        <f>SUM(G55:G55)</f>
        <v>67.5</v>
      </c>
      <c r="H54" s="92"/>
      <c r="I54" s="93"/>
      <c r="J54" s="97">
        <f>J55</f>
        <v>0</v>
      </c>
      <c r="K54" s="92"/>
      <c r="L54" s="97">
        <f>L55</f>
        <v>0</v>
      </c>
    </row>
    <row r="55" spans="1:12" x14ac:dyDescent="0.25">
      <c r="A55" s="56" t="s">
        <v>45</v>
      </c>
      <c r="B55" s="53" t="s">
        <v>186</v>
      </c>
      <c r="C55" s="53">
        <v>50</v>
      </c>
      <c r="D55" s="53">
        <v>1</v>
      </c>
      <c r="E55" s="5">
        <f t="shared" ref="E55" si="9">D55*C55</f>
        <v>50</v>
      </c>
      <c r="F55" s="3">
        <v>1.35</v>
      </c>
      <c r="G55" s="5">
        <f>F55*E55</f>
        <v>67.5</v>
      </c>
      <c r="H55" s="3"/>
      <c r="I55" s="4"/>
      <c r="J55" s="5">
        <f>I55*H55</f>
        <v>0</v>
      </c>
      <c r="K55" s="3"/>
      <c r="L55" s="5">
        <f>K55*J55</f>
        <v>0</v>
      </c>
    </row>
    <row r="56" spans="1:12" ht="14.4" thickBot="1" x14ac:dyDescent="0.3">
      <c r="A56" s="56"/>
      <c r="B56" s="53"/>
      <c r="C56" s="53"/>
      <c r="D56" s="53"/>
      <c r="E56" s="5"/>
      <c r="F56" s="6"/>
      <c r="G56" s="8"/>
      <c r="H56" s="6"/>
      <c r="I56" s="7"/>
      <c r="J56" s="8"/>
      <c r="K56" s="6"/>
      <c r="L56" s="8"/>
    </row>
    <row r="57" spans="1:12" x14ac:dyDescent="0.25">
      <c r="A57" s="132" t="s">
        <v>158</v>
      </c>
      <c r="B57" s="133"/>
      <c r="C57" s="133"/>
      <c r="D57" s="133"/>
      <c r="E57" s="75">
        <f>E58</f>
        <v>34.365000000000002</v>
      </c>
      <c r="F57" s="21"/>
      <c r="G57" s="81">
        <f>SUM(G58:G58)</f>
        <v>41.238</v>
      </c>
      <c r="H57" s="92"/>
      <c r="I57" s="93"/>
      <c r="J57" s="97">
        <f>J58</f>
        <v>0</v>
      </c>
      <c r="K57" s="92"/>
      <c r="L57" s="97">
        <f>L58</f>
        <v>0</v>
      </c>
    </row>
    <row r="58" spans="1:12" x14ac:dyDescent="0.25">
      <c r="A58" s="56" t="s">
        <v>129</v>
      </c>
      <c r="B58" s="53" t="s">
        <v>206</v>
      </c>
      <c r="C58" s="91">
        <f>E4*0.03</f>
        <v>34.365000000000002</v>
      </c>
      <c r="D58" s="53">
        <v>1</v>
      </c>
      <c r="E58" s="76">
        <f>D58*C58</f>
        <v>34.365000000000002</v>
      </c>
      <c r="F58" s="3">
        <v>1.2</v>
      </c>
      <c r="G58" s="5">
        <f>F58*E58</f>
        <v>41.238</v>
      </c>
      <c r="H58" s="3"/>
      <c r="I58" s="4"/>
      <c r="J58" s="5">
        <f>I58*H58</f>
        <v>0</v>
      </c>
      <c r="K58" s="3"/>
      <c r="L58" s="5">
        <f>K58*J58</f>
        <v>0</v>
      </c>
    </row>
    <row r="59" spans="1:12" ht="14.4" thickBot="1" x14ac:dyDescent="0.3">
      <c r="A59" s="58"/>
      <c r="B59" s="59"/>
      <c r="C59" s="59"/>
      <c r="D59" s="59"/>
      <c r="E59" s="8"/>
      <c r="F59" s="6"/>
      <c r="G59" s="8"/>
      <c r="H59" s="6"/>
      <c r="I59" s="7"/>
      <c r="J59" s="8"/>
      <c r="K59" s="6"/>
      <c r="L59" s="8"/>
    </row>
    <row r="60" spans="1:12" x14ac:dyDescent="0.25">
      <c r="A60" s="132" t="s">
        <v>41</v>
      </c>
      <c r="B60" s="133"/>
      <c r="C60" s="133"/>
      <c r="D60" s="133"/>
      <c r="E60" s="2">
        <f>SUM(E61:E63)</f>
        <v>1000</v>
      </c>
      <c r="F60" s="149"/>
      <c r="G60" s="150"/>
      <c r="H60" s="3"/>
      <c r="I60" s="4"/>
      <c r="J60" s="29">
        <f>J62</f>
        <v>0</v>
      </c>
      <c r="K60" s="3"/>
      <c r="L60" s="5"/>
    </row>
    <row r="61" spans="1:12" x14ac:dyDescent="0.25">
      <c r="A61" s="56" t="s">
        <v>42</v>
      </c>
      <c r="B61" s="53" t="s">
        <v>188</v>
      </c>
      <c r="C61" s="53">
        <v>170</v>
      </c>
      <c r="D61" s="53">
        <v>1</v>
      </c>
      <c r="E61" s="5"/>
      <c r="F61" s="151"/>
      <c r="G61" s="152"/>
      <c r="H61" s="3"/>
      <c r="I61" s="4"/>
      <c r="J61" s="5"/>
      <c r="K61" s="3"/>
      <c r="L61" s="5"/>
    </row>
    <row r="62" spans="1:12" x14ac:dyDescent="0.25">
      <c r="A62" s="56" t="s">
        <v>43</v>
      </c>
      <c r="B62" s="53" t="s">
        <v>16</v>
      </c>
      <c r="C62" s="53">
        <v>1000</v>
      </c>
      <c r="D62" s="53">
        <v>1</v>
      </c>
      <c r="E62" s="5">
        <f>D62*C62</f>
        <v>1000</v>
      </c>
      <c r="F62" s="151"/>
      <c r="G62" s="152"/>
      <c r="H62" s="3"/>
      <c r="I62" s="4"/>
      <c r="J62" s="5">
        <f>I62*H62</f>
        <v>0</v>
      </c>
      <c r="K62" s="3"/>
      <c r="L62" s="5"/>
    </row>
    <row r="63" spans="1:12" x14ac:dyDescent="0.25">
      <c r="A63" s="56" t="s">
        <v>44</v>
      </c>
      <c r="B63" s="53" t="s">
        <v>189</v>
      </c>
      <c r="C63" s="53">
        <v>20</v>
      </c>
      <c r="D63" s="53">
        <v>1</v>
      </c>
      <c r="E63" s="5"/>
      <c r="F63" s="151"/>
      <c r="G63" s="152"/>
      <c r="H63" s="3"/>
      <c r="I63" s="4"/>
      <c r="J63" s="5"/>
      <c r="K63" s="3"/>
      <c r="L63" s="5"/>
    </row>
    <row r="64" spans="1:12" ht="14.4" thickBot="1" x14ac:dyDescent="0.3">
      <c r="A64" s="6"/>
      <c r="B64" s="7"/>
      <c r="C64" s="7"/>
      <c r="D64" s="7"/>
      <c r="E64" s="8"/>
      <c r="F64" s="153"/>
      <c r="G64" s="154"/>
      <c r="H64" s="6"/>
      <c r="I64" s="7"/>
      <c r="J64" s="8"/>
      <c r="K64" s="6"/>
      <c r="L64" s="8"/>
    </row>
    <row r="65" spans="1:12" ht="14.4" thickBo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1:12" ht="14.4" thickBot="1" x14ac:dyDescent="0.3">
      <c r="A66" s="146" t="s">
        <v>46</v>
      </c>
      <c r="B66" s="147"/>
      <c r="C66" s="147"/>
      <c r="D66" s="148"/>
      <c r="E66" s="48">
        <f>E67+E68</f>
        <v>80</v>
      </c>
      <c r="F66" s="49"/>
      <c r="G66" s="50">
        <f>SUM(G67:G68)</f>
        <v>96</v>
      </c>
      <c r="H66" s="92"/>
      <c r="I66" s="93"/>
      <c r="J66" s="97">
        <f>J67</f>
        <v>0</v>
      </c>
      <c r="K66" s="92"/>
      <c r="L66" s="97">
        <f>L67</f>
        <v>0</v>
      </c>
    </row>
    <row r="67" spans="1:12" x14ac:dyDescent="0.25">
      <c r="A67" s="24" t="s">
        <v>47</v>
      </c>
      <c r="B67" s="51" t="s">
        <v>134</v>
      </c>
      <c r="C67" s="51">
        <v>80</v>
      </c>
      <c r="D67" s="51">
        <v>1</v>
      </c>
      <c r="E67" s="25">
        <f>D67*C67</f>
        <v>80</v>
      </c>
      <c r="F67" s="3">
        <v>1.2</v>
      </c>
      <c r="G67" s="5">
        <f>F67*E67</f>
        <v>96</v>
      </c>
      <c r="H67" s="3"/>
      <c r="I67" s="4"/>
      <c r="J67" s="5">
        <f>H67*I67</f>
        <v>0</v>
      </c>
      <c r="K67" s="3"/>
      <c r="L67" s="5">
        <f>J67*K67</f>
        <v>0</v>
      </c>
    </row>
    <row r="68" spans="1:12" x14ac:dyDescent="0.25">
      <c r="A68" s="3"/>
      <c r="B68" s="4"/>
      <c r="C68" s="4"/>
      <c r="D68" s="4"/>
      <c r="E68" s="5"/>
      <c r="F68" s="3"/>
      <c r="G68" s="5"/>
      <c r="H68" s="3"/>
      <c r="I68" s="4"/>
      <c r="J68" s="5"/>
      <c r="K68" s="3"/>
      <c r="L68" s="5"/>
    </row>
    <row r="69" spans="1:12" ht="14.4" thickBot="1" x14ac:dyDescent="0.3">
      <c r="A69" s="6"/>
      <c r="B69" s="7"/>
      <c r="C69" s="7"/>
      <c r="D69" s="7"/>
      <c r="E69" s="8"/>
      <c r="F69" s="6"/>
      <c r="G69" s="8"/>
      <c r="H69" s="6"/>
      <c r="I69" s="7"/>
      <c r="J69" s="8"/>
      <c r="K69" s="6"/>
      <c r="L69" s="8"/>
    </row>
    <row r="70" spans="1:12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1:12" x14ac:dyDescent="0.25">
      <c r="A71" s="9" t="s">
        <v>94</v>
      </c>
      <c r="B71" s="9"/>
      <c r="C71" s="9"/>
      <c r="D71" s="9"/>
      <c r="E71" s="9"/>
      <c r="F71" s="9"/>
      <c r="G71" s="10"/>
      <c r="H71" s="9"/>
      <c r="I71" s="9"/>
      <c r="J71" s="9"/>
      <c r="K71" s="9"/>
      <c r="L71" s="10">
        <v>42304</v>
      </c>
    </row>
  </sheetData>
  <mergeCells count="19">
    <mergeCell ref="A4:D4"/>
    <mergeCell ref="C7:G7"/>
    <mergeCell ref="A6:L6"/>
    <mergeCell ref="A1:L2"/>
    <mergeCell ref="A66:D66"/>
    <mergeCell ref="A28:D28"/>
    <mergeCell ref="A33:D33"/>
    <mergeCell ref="A43:D43"/>
    <mergeCell ref="A60:D60"/>
    <mergeCell ref="A48:D48"/>
    <mergeCell ref="A57:D57"/>
    <mergeCell ref="F60:G64"/>
    <mergeCell ref="A23:D23"/>
    <mergeCell ref="A54:D54"/>
    <mergeCell ref="H7:L7"/>
    <mergeCell ref="A5:D5"/>
    <mergeCell ref="A9:D9"/>
    <mergeCell ref="A12:D12"/>
    <mergeCell ref="A16:D16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="140" zoomScaleNormal="100" zoomScaleSheetLayoutView="140" workbookViewId="0">
      <selection activeCell="A22" sqref="A22"/>
    </sheetView>
  </sheetViews>
  <sheetFormatPr baseColWidth="10" defaultRowHeight="13.8" x14ac:dyDescent="0.25"/>
  <cols>
    <col min="2" max="2" width="39.25" customWidth="1"/>
  </cols>
  <sheetData>
    <row r="1" spans="1:8" ht="16.5" customHeight="1" x14ac:dyDescent="0.25">
      <c r="A1" s="145" t="s">
        <v>63</v>
      </c>
      <c r="B1" s="145"/>
      <c r="C1" s="145"/>
      <c r="D1" s="145"/>
      <c r="E1" s="145"/>
      <c r="F1" s="145"/>
      <c r="G1" s="145"/>
      <c r="H1" s="145"/>
    </row>
    <row r="2" spans="1:8" ht="16.5" customHeight="1" x14ac:dyDescent="0.25">
      <c r="A2" s="145"/>
      <c r="B2" s="145"/>
      <c r="C2" s="145"/>
      <c r="D2" s="145"/>
      <c r="E2" s="145"/>
      <c r="F2" s="145"/>
      <c r="G2" s="145"/>
      <c r="H2" s="145"/>
    </row>
    <row r="3" spans="1:8" ht="14.4" thickBot="1" x14ac:dyDescent="0.3">
      <c r="A3" s="9"/>
      <c r="B3" s="9"/>
      <c r="C3" s="9"/>
      <c r="D3" s="9"/>
      <c r="E3" s="9"/>
      <c r="F3" s="9"/>
      <c r="G3" s="9"/>
      <c r="H3" s="9"/>
    </row>
    <row r="4" spans="1:8" x14ac:dyDescent="0.25">
      <c r="A4" s="130" t="s">
        <v>50</v>
      </c>
      <c r="B4" s="131"/>
      <c r="C4" s="131"/>
      <c r="D4" s="131"/>
      <c r="E4" s="2">
        <f>SUM(E5:E10)</f>
        <v>8401</v>
      </c>
      <c r="F4" s="92"/>
      <c r="G4" s="93"/>
      <c r="H4" s="97">
        <f>H5+H6+H7+H8+H10+H12</f>
        <v>0</v>
      </c>
    </row>
    <row r="5" spans="1:8" x14ac:dyDescent="0.25">
      <c r="A5" s="3" t="s">
        <v>51</v>
      </c>
      <c r="B5" s="4" t="s">
        <v>54</v>
      </c>
      <c r="C5" s="4">
        <v>250</v>
      </c>
      <c r="D5" s="4">
        <v>1</v>
      </c>
      <c r="E5" s="66">
        <v>250</v>
      </c>
      <c r="F5" s="3"/>
      <c r="G5" s="4"/>
      <c r="H5" s="5">
        <f>G5*F5</f>
        <v>0</v>
      </c>
    </row>
    <row r="6" spans="1:8" x14ac:dyDescent="0.25">
      <c r="A6" s="3" t="s">
        <v>52</v>
      </c>
      <c r="B6" s="4" t="s">
        <v>85</v>
      </c>
      <c r="C6" s="4">
        <f>2.5*5</f>
        <v>12.5</v>
      </c>
      <c r="D6" s="4">
        <v>21</v>
      </c>
      <c r="E6" s="5">
        <f t="shared" ref="E6:E10" si="0">D6*C6</f>
        <v>262.5</v>
      </c>
      <c r="F6" s="3"/>
      <c r="G6" s="4"/>
      <c r="H6" s="5">
        <f t="shared" ref="H6:H8" si="1">G6*F6</f>
        <v>0</v>
      </c>
    </row>
    <row r="7" spans="1:8" x14ac:dyDescent="0.25">
      <c r="A7" s="3" t="s">
        <v>53</v>
      </c>
      <c r="B7" s="4" t="s">
        <v>83</v>
      </c>
      <c r="C7" s="4">
        <f>3.3*5</f>
        <v>16.5</v>
      </c>
      <c r="D7" s="4">
        <v>1</v>
      </c>
      <c r="E7" s="5">
        <f t="shared" si="0"/>
        <v>16.5</v>
      </c>
      <c r="F7" s="3"/>
      <c r="G7" s="4"/>
      <c r="H7" s="5">
        <f t="shared" si="1"/>
        <v>0</v>
      </c>
    </row>
    <row r="8" spans="1:8" ht="27.6" x14ac:dyDescent="0.25">
      <c r="A8" s="3" t="s">
        <v>58</v>
      </c>
      <c r="B8" s="94" t="s">
        <v>205</v>
      </c>
      <c r="C8" s="4">
        <v>1150</v>
      </c>
      <c r="D8" s="4">
        <v>1</v>
      </c>
      <c r="E8" s="5">
        <f t="shared" si="0"/>
        <v>1150</v>
      </c>
      <c r="F8" s="3"/>
      <c r="G8" s="4"/>
      <c r="H8" s="5">
        <f t="shared" si="1"/>
        <v>0</v>
      </c>
    </row>
    <row r="9" spans="1:8" x14ac:dyDescent="0.25">
      <c r="A9" s="3" t="s">
        <v>59</v>
      </c>
      <c r="B9" s="4" t="s">
        <v>56</v>
      </c>
      <c r="C9" s="4">
        <v>0</v>
      </c>
      <c r="D9" s="4">
        <v>1</v>
      </c>
      <c r="E9" s="5">
        <f t="shared" si="0"/>
        <v>0</v>
      </c>
      <c r="F9" s="3"/>
      <c r="G9" s="4"/>
      <c r="H9" s="5">
        <f>G9*F9</f>
        <v>0</v>
      </c>
    </row>
    <row r="10" spans="1:8" x14ac:dyDescent="0.25">
      <c r="A10" s="3" t="s">
        <v>60</v>
      </c>
      <c r="B10" s="4" t="s">
        <v>57</v>
      </c>
      <c r="C10" s="4">
        <f>11463-2492-570-E5-E6-E7-E8</f>
        <v>6722</v>
      </c>
      <c r="D10" s="4">
        <v>1</v>
      </c>
      <c r="E10" s="5">
        <f t="shared" si="0"/>
        <v>6722</v>
      </c>
      <c r="F10" s="3"/>
      <c r="G10" s="4"/>
      <c r="H10" s="5">
        <f>G10*F10</f>
        <v>0</v>
      </c>
    </row>
    <row r="11" spans="1:8" ht="14.4" thickBot="1" x14ac:dyDescent="0.3">
      <c r="A11" s="3" t="s">
        <v>84</v>
      </c>
      <c r="B11" s="4" t="s">
        <v>154</v>
      </c>
      <c r="C11" s="4">
        <v>30</v>
      </c>
      <c r="D11" s="4">
        <v>1</v>
      </c>
      <c r="E11" s="72" t="s">
        <v>208</v>
      </c>
      <c r="F11" s="3"/>
      <c r="G11" s="4"/>
      <c r="H11" s="5"/>
    </row>
    <row r="12" spans="1:8" ht="14.4" thickBot="1" x14ac:dyDescent="0.3">
      <c r="A12" s="95"/>
      <c r="B12" s="40" t="s">
        <v>207</v>
      </c>
      <c r="C12" s="40">
        <v>1598</v>
      </c>
      <c r="D12" s="40">
        <v>1</v>
      </c>
      <c r="E12" s="96">
        <f>D12*C12</f>
        <v>1598</v>
      </c>
      <c r="F12" s="95"/>
      <c r="G12" s="40"/>
      <c r="H12" s="96">
        <f>G12*F12</f>
        <v>0</v>
      </c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x14ac:dyDescent="0.25">
      <c r="A14" s="9" t="s">
        <v>94</v>
      </c>
      <c r="B14" s="9"/>
      <c r="C14" s="9"/>
      <c r="D14" s="9"/>
      <c r="E14" s="10"/>
      <c r="F14" s="9"/>
      <c r="G14" s="9"/>
      <c r="H14" s="10">
        <v>42325</v>
      </c>
    </row>
  </sheetData>
  <mergeCells count="2">
    <mergeCell ref="A4:D4"/>
    <mergeCell ref="A1:H2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BreakPreview" topLeftCell="A10" zoomScale="140" zoomScaleNormal="130" zoomScaleSheetLayoutView="140" workbookViewId="0">
      <selection sqref="A1:L2"/>
    </sheetView>
  </sheetViews>
  <sheetFormatPr baseColWidth="10" defaultRowHeight="13.8" x14ac:dyDescent="0.25"/>
  <cols>
    <col min="2" max="2" width="32.875" customWidth="1"/>
    <col min="4" max="4" width="7.375" customWidth="1"/>
    <col min="5" max="5" width="12.875" customWidth="1"/>
    <col min="6" max="6" width="11.875" customWidth="1"/>
    <col min="7" max="7" width="12" bestFit="1" customWidth="1"/>
  </cols>
  <sheetData>
    <row r="1" spans="1:12" ht="23.25" customHeight="1" x14ac:dyDescent="0.25">
      <c r="A1" s="145" t="s">
        <v>213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23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24" thickBot="1" x14ac:dyDescent="0.3">
      <c r="A3" s="36"/>
      <c r="B3" s="36"/>
      <c r="C3" s="36"/>
      <c r="D3" s="36"/>
      <c r="E3" s="11"/>
      <c r="F3" s="37"/>
      <c r="G3" s="11"/>
      <c r="H3" s="9"/>
      <c r="I3" s="9"/>
      <c r="J3" s="9"/>
      <c r="K3" s="9"/>
      <c r="L3" s="9"/>
    </row>
    <row r="4" spans="1:12" s="100" customFormat="1" ht="14.4" thickBot="1" x14ac:dyDescent="0.3">
      <c r="A4" s="98"/>
      <c r="B4" s="99"/>
      <c r="C4" s="136" t="s">
        <v>211</v>
      </c>
      <c r="D4" s="137"/>
      <c r="E4" s="137"/>
      <c r="F4" s="137"/>
      <c r="G4" s="138"/>
      <c r="H4" s="139" t="s">
        <v>212</v>
      </c>
      <c r="I4" s="140"/>
      <c r="J4" s="140"/>
      <c r="K4" s="140"/>
      <c r="L4" s="141"/>
    </row>
    <row r="5" spans="1:12" ht="84" customHeight="1" thickBot="1" x14ac:dyDescent="0.3">
      <c r="A5" s="38"/>
      <c r="B5" s="39"/>
      <c r="C5" s="79" t="s">
        <v>97</v>
      </c>
      <c r="D5" s="80" t="s">
        <v>1</v>
      </c>
      <c r="E5" s="82" t="s">
        <v>98</v>
      </c>
      <c r="F5" s="83" t="s">
        <v>164</v>
      </c>
      <c r="G5" s="84" t="s">
        <v>96</v>
      </c>
      <c r="H5" s="85" t="s">
        <v>97</v>
      </c>
      <c r="I5" s="86" t="s">
        <v>1</v>
      </c>
      <c r="J5" s="84" t="s">
        <v>98</v>
      </c>
      <c r="K5" s="83" t="s">
        <v>164</v>
      </c>
      <c r="L5" s="84" t="s">
        <v>96</v>
      </c>
    </row>
    <row r="6" spans="1:12" x14ac:dyDescent="0.25">
      <c r="A6" s="160" t="s">
        <v>93</v>
      </c>
      <c r="B6" s="161"/>
      <c r="C6" s="162"/>
      <c r="D6" s="162"/>
      <c r="E6" s="77">
        <f>SUM(E7:E16)</f>
        <v>193.6</v>
      </c>
      <c r="F6" s="102" t="s">
        <v>99</v>
      </c>
      <c r="G6" s="103">
        <f>SUM(G7:G16)</f>
        <v>260.61</v>
      </c>
      <c r="H6" s="109"/>
      <c r="I6" s="110"/>
      <c r="J6" s="112">
        <f>J7+J8+J9+J10+J11+J12+J13+J14+J15+J16</f>
        <v>0</v>
      </c>
      <c r="K6" s="113"/>
      <c r="L6" s="112">
        <f>L7+L8+L9+L10+L11+L12+L13+L14+L15+L16</f>
        <v>0</v>
      </c>
    </row>
    <row r="7" spans="1:12" x14ac:dyDescent="0.25">
      <c r="A7" s="33" t="s">
        <v>144</v>
      </c>
      <c r="B7" s="34" t="s">
        <v>143</v>
      </c>
      <c r="C7" s="35"/>
      <c r="D7" s="35"/>
      <c r="E7" s="101">
        <f>D7*C7</f>
        <v>0</v>
      </c>
      <c r="F7" s="104">
        <v>1.35</v>
      </c>
      <c r="G7" s="105">
        <f>F7*E7</f>
        <v>0</v>
      </c>
      <c r="H7" s="3"/>
      <c r="I7" s="4"/>
      <c r="J7" s="5">
        <f>I7*H7</f>
        <v>0</v>
      </c>
      <c r="K7" s="3"/>
      <c r="L7" s="5">
        <f>K7*J7</f>
        <v>0</v>
      </c>
    </row>
    <row r="8" spans="1:12" x14ac:dyDescent="0.25">
      <c r="A8" s="31" t="s">
        <v>73</v>
      </c>
      <c r="B8" s="32" t="s">
        <v>86</v>
      </c>
      <c r="C8" s="32">
        <v>80</v>
      </c>
      <c r="D8" s="32">
        <v>1</v>
      </c>
      <c r="E8" s="32">
        <f>D8*C8</f>
        <v>80</v>
      </c>
      <c r="F8" s="106">
        <v>1.35</v>
      </c>
      <c r="G8" s="105">
        <f t="shared" ref="G8:G16" si="0">E8*1.35</f>
        <v>108</v>
      </c>
      <c r="H8" s="3"/>
      <c r="I8" s="4"/>
      <c r="J8" s="5">
        <f t="shared" ref="J8:J16" si="1">I8*H8</f>
        <v>0</v>
      </c>
      <c r="K8" s="3"/>
      <c r="L8" s="5">
        <f t="shared" ref="L8:L16" si="2">K8*J8</f>
        <v>0</v>
      </c>
    </row>
    <row r="9" spans="1:12" ht="27.6" x14ac:dyDescent="0.25">
      <c r="A9" s="31" t="s">
        <v>74</v>
      </c>
      <c r="B9" s="54" t="s">
        <v>87</v>
      </c>
      <c r="C9" s="32">
        <v>20</v>
      </c>
      <c r="D9" s="32">
        <v>1</v>
      </c>
      <c r="E9" s="32">
        <f t="shared" ref="E9:E21" si="3">D9*C9</f>
        <v>20</v>
      </c>
      <c r="F9" s="106">
        <v>1.35</v>
      </c>
      <c r="G9" s="105">
        <f t="shared" si="0"/>
        <v>27</v>
      </c>
      <c r="H9" s="3"/>
      <c r="I9" s="4"/>
      <c r="J9" s="5">
        <f t="shared" si="1"/>
        <v>0</v>
      </c>
      <c r="K9" s="3"/>
      <c r="L9" s="5">
        <f t="shared" si="2"/>
        <v>0</v>
      </c>
    </row>
    <row r="10" spans="1:12" x14ac:dyDescent="0.25">
      <c r="A10" s="31" t="s">
        <v>75</v>
      </c>
      <c r="B10" s="32" t="s">
        <v>88</v>
      </c>
      <c r="C10" s="32">
        <v>20</v>
      </c>
      <c r="D10" s="32">
        <v>1</v>
      </c>
      <c r="E10" s="32">
        <f>D10*C10</f>
        <v>20</v>
      </c>
      <c r="F10" s="106">
        <v>1.35</v>
      </c>
      <c r="G10" s="105">
        <f t="shared" si="0"/>
        <v>27</v>
      </c>
      <c r="H10" s="3"/>
      <c r="I10" s="4"/>
      <c r="J10" s="5">
        <f t="shared" si="1"/>
        <v>0</v>
      </c>
      <c r="K10" s="3"/>
      <c r="L10" s="5">
        <f t="shared" si="2"/>
        <v>0</v>
      </c>
    </row>
    <row r="11" spans="1:12" x14ac:dyDescent="0.25">
      <c r="A11" s="31" t="s">
        <v>76</v>
      </c>
      <c r="B11" s="32" t="s">
        <v>89</v>
      </c>
      <c r="C11" s="32">
        <v>15</v>
      </c>
      <c r="D11" s="32">
        <v>1</v>
      </c>
      <c r="E11" s="32">
        <f>D11*C11</f>
        <v>15</v>
      </c>
      <c r="F11" s="106">
        <v>1.35</v>
      </c>
      <c r="G11" s="105">
        <f t="shared" si="0"/>
        <v>20.25</v>
      </c>
      <c r="H11" s="3"/>
      <c r="I11" s="4"/>
      <c r="J11" s="5">
        <f t="shared" si="1"/>
        <v>0</v>
      </c>
      <c r="K11" s="3"/>
      <c r="L11" s="5">
        <f t="shared" si="2"/>
        <v>0</v>
      </c>
    </row>
    <row r="12" spans="1:12" x14ac:dyDescent="0.25">
      <c r="A12" s="31" t="s">
        <v>77</v>
      </c>
      <c r="B12" s="32" t="s">
        <v>61</v>
      </c>
      <c r="C12" s="32">
        <v>15</v>
      </c>
      <c r="D12" s="32">
        <v>1</v>
      </c>
      <c r="E12" s="32">
        <f t="shared" si="3"/>
        <v>15</v>
      </c>
      <c r="F12" s="106">
        <v>1.35</v>
      </c>
      <c r="G12" s="105">
        <f t="shared" si="0"/>
        <v>20.25</v>
      </c>
      <c r="H12" s="3"/>
      <c r="I12" s="4"/>
      <c r="J12" s="5">
        <f t="shared" si="1"/>
        <v>0</v>
      </c>
      <c r="K12" s="3"/>
      <c r="L12" s="5">
        <f t="shared" si="2"/>
        <v>0</v>
      </c>
    </row>
    <row r="13" spans="1:12" x14ac:dyDescent="0.25">
      <c r="A13" s="31" t="s">
        <v>78</v>
      </c>
      <c r="B13" s="53" t="s">
        <v>62</v>
      </c>
      <c r="C13" s="53">
        <v>12</v>
      </c>
      <c r="D13" s="32">
        <v>1</v>
      </c>
      <c r="E13" s="32">
        <f t="shared" si="3"/>
        <v>12</v>
      </c>
      <c r="F13" s="106">
        <v>1.35</v>
      </c>
      <c r="G13" s="105">
        <f t="shared" si="0"/>
        <v>16.200000000000003</v>
      </c>
      <c r="H13" s="3"/>
      <c r="I13" s="4"/>
      <c r="J13" s="5">
        <f t="shared" si="1"/>
        <v>0</v>
      </c>
      <c r="K13" s="3"/>
      <c r="L13" s="5">
        <f t="shared" si="2"/>
        <v>0</v>
      </c>
    </row>
    <row r="14" spans="1:12" ht="27.6" x14ac:dyDescent="0.25">
      <c r="A14" s="31" t="s">
        <v>79</v>
      </c>
      <c r="B14" s="55" t="s">
        <v>163</v>
      </c>
      <c r="C14" s="53">
        <v>18</v>
      </c>
      <c r="D14" s="32">
        <v>1</v>
      </c>
      <c r="E14" s="32">
        <f t="shared" si="3"/>
        <v>18</v>
      </c>
      <c r="F14" s="106">
        <v>1.35</v>
      </c>
      <c r="G14" s="105">
        <f t="shared" si="0"/>
        <v>24.3</v>
      </c>
      <c r="H14" s="3"/>
      <c r="I14" s="4"/>
      <c r="J14" s="5">
        <f t="shared" si="1"/>
        <v>0</v>
      </c>
      <c r="K14" s="3"/>
      <c r="L14" s="5">
        <f t="shared" si="2"/>
        <v>0</v>
      </c>
    </row>
    <row r="15" spans="1:12" x14ac:dyDescent="0.25">
      <c r="A15" s="31" t="s">
        <v>191</v>
      </c>
      <c r="B15" s="53" t="s">
        <v>190</v>
      </c>
      <c r="C15" s="53">
        <v>5</v>
      </c>
      <c r="D15" s="32">
        <v>1</v>
      </c>
      <c r="E15" s="32">
        <f t="shared" si="3"/>
        <v>5</v>
      </c>
      <c r="F15" s="106">
        <v>1.2</v>
      </c>
      <c r="G15" s="105">
        <f>E15*F15</f>
        <v>6</v>
      </c>
      <c r="H15" s="3"/>
      <c r="I15" s="4"/>
      <c r="J15" s="5">
        <f t="shared" si="1"/>
        <v>0</v>
      </c>
      <c r="K15" s="3"/>
      <c r="L15" s="5">
        <f t="shared" si="2"/>
        <v>0</v>
      </c>
    </row>
    <row r="16" spans="1:12" ht="14.4" thickBot="1" x14ac:dyDescent="0.3">
      <c r="A16" s="6" t="s">
        <v>80</v>
      </c>
      <c r="B16" s="7" t="s">
        <v>152</v>
      </c>
      <c r="C16" s="7">
        <f>172*0.05</f>
        <v>8.6</v>
      </c>
      <c r="D16" s="7">
        <v>1</v>
      </c>
      <c r="E16" s="7">
        <f>D16*C16</f>
        <v>8.6</v>
      </c>
      <c r="F16" s="107">
        <v>1.35</v>
      </c>
      <c r="G16" s="108">
        <f t="shared" si="0"/>
        <v>11.61</v>
      </c>
      <c r="H16" s="6"/>
      <c r="I16" s="7"/>
      <c r="J16" s="5">
        <f t="shared" si="1"/>
        <v>0</v>
      </c>
      <c r="K16" s="6"/>
      <c r="L16" s="5">
        <f t="shared" si="2"/>
        <v>0</v>
      </c>
    </row>
    <row r="17" spans="1:12" x14ac:dyDescent="0.25">
      <c r="A17" s="160" t="s">
        <v>92</v>
      </c>
      <c r="B17" s="161"/>
      <c r="C17" s="161"/>
      <c r="D17" s="161"/>
      <c r="E17" s="30">
        <f>SUM(E18:E21)</f>
        <v>100</v>
      </c>
      <c r="F17" s="163"/>
      <c r="G17" s="158"/>
      <c r="H17" s="111"/>
      <c r="I17" s="26"/>
      <c r="J17" s="28">
        <f>J18+J19+J20+J21</f>
        <v>0</v>
      </c>
      <c r="K17" s="51"/>
      <c r="L17" s="25"/>
    </row>
    <row r="18" spans="1:12" x14ac:dyDescent="0.25">
      <c r="A18" s="3" t="s">
        <v>81</v>
      </c>
      <c r="B18" s="4" t="s">
        <v>55</v>
      </c>
      <c r="C18" s="4"/>
      <c r="D18" s="4">
        <v>1</v>
      </c>
      <c r="E18" s="5">
        <f t="shared" si="3"/>
        <v>0</v>
      </c>
      <c r="F18" s="164"/>
      <c r="G18" s="165"/>
      <c r="H18" s="3"/>
      <c r="I18" s="4"/>
      <c r="J18" s="5">
        <f>I18*H18</f>
        <v>0</v>
      </c>
      <c r="K18" s="4"/>
      <c r="L18" s="5"/>
    </row>
    <row r="19" spans="1:12" x14ac:dyDescent="0.25">
      <c r="A19" s="3" t="s">
        <v>82</v>
      </c>
      <c r="B19" s="4" t="s">
        <v>56</v>
      </c>
      <c r="C19" s="4"/>
      <c r="D19" s="4">
        <v>1</v>
      </c>
      <c r="E19" s="5">
        <f t="shared" si="3"/>
        <v>0</v>
      </c>
      <c r="F19" s="164"/>
      <c r="G19" s="165"/>
      <c r="H19" s="3"/>
      <c r="I19" s="4"/>
      <c r="J19" s="5">
        <f t="shared" ref="J19:J21" si="4">I19*H19</f>
        <v>0</v>
      </c>
      <c r="K19" s="4"/>
      <c r="L19" s="5"/>
    </row>
    <row r="20" spans="1:12" x14ac:dyDescent="0.25">
      <c r="A20" s="3" t="s">
        <v>90</v>
      </c>
      <c r="B20" s="4" t="s">
        <v>57</v>
      </c>
      <c r="C20" s="4"/>
      <c r="D20" s="4">
        <v>1</v>
      </c>
      <c r="E20" s="5">
        <f t="shared" si="3"/>
        <v>0</v>
      </c>
      <c r="F20" s="164"/>
      <c r="G20" s="165"/>
      <c r="H20" s="3"/>
      <c r="I20" s="4"/>
      <c r="J20" s="5">
        <f t="shared" si="4"/>
        <v>0</v>
      </c>
      <c r="K20" s="4"/>
      <c r="L20" s="5"/>
    </row>
    <row r="21" spans="1:12" x14ac:dyDescent="0.25">
      <c r="A21" s="3" t="s">
        <v>91</v>
      </c>
      <c r="B21" s="4" t="s">
        <v>95</v>
      </c>
      <c r="C21" s="4">
        <v>100</v>
      </c>
      <c r="D21" s="4">
        <v>1</v>
      </c>
      <c r="E21" s="5">
        <f t="shared" si="3"/>
        <v>100</v>
      </c>
      <c r="F21" s="164"/>
      <c r="G21" s="165"/>
      <c r="H21" s="3"/>
      <c r="I21" s="4"/>
      <c r="J21" s="5">
        <f t="shared" si="4"/>
        <v>0</v>
      </c>
      <c r="K21" s="4"/>
      <c r="L21" s="5"/>
    </row>
    <row r="22" spans="1:12" ht="14.4" thickBot="1" x14ac:dyDescent="0.3">
      <c r="A22" s="6"/>
      <c r="B22" s="7"/>
      <c r="C22" s="7"/>
      <c r="D22" s="7"/>
      <c r="E22" s="8"/>
      <c r="F22" s="166"/>
      <c r="G22" s="167"/>
      <c r="H22" s="6"/>
      <c r="I22" s="7"/>
      <c r="J22" s="8"/>
      <c r="K22" s="7"/>
      <c r="L22" s="8"/>
    </row>
    <row r="23" spans="1:1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25">
      <c r="A24" s="9" t="s">
        <v>94</v>
      </c>
      <c r="B24" s="9"/>
      <c r="C24" s="9"/>
      <c r="D24" s="9"/>
      <c r="E24" s="10"/>
      <c r="F24" s="9"/>
      <c r="G24" s="9"/>
      <c r="H24" s="9"/>
      <c r="I24" s="9"/>
      <c r="J24" s="9"/>
      <c r="K24" s="9"/>
      <c r="L24" s="9"/>
    </row>
    <row r="25" spans="1:12" x14ac:dyDescent="0.25">
      <c r="A25" s="9"/>
      <c r="B25" s="9"/>
      <c r="C25" s="9"/>
      <c r="D25" s="9"/>
      <c r="E25" s="10"/>
      <c r="F25" s="10"/>
      <c r="G25" s="10"/>
      <c r="H25" s="9"/>
      <c r="I25" s="9"/>
      <c r="J25" s="9"/>
      <c r="K25" s="9"/>
      <c r="L25" s="10">
        <v>42304</v>
      </c>
    </row>
    <row r="26" spans="1:1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x14ac:dyDescent="0.25">
      <c r="A27" s="9"/>
      <c r="B27" s="9"/>
      <c r="C27" s="9"/>
      <c r="D27" s="9"/>
      <c r="E27" s="9"/>
      <c r="F27" s="9"/>
      <c r="H27" s="9"/>
      <c r="I27" s="9"/>
      <c r="J27" s="9"/>
      <c r="K27" s="9"/>
      <c r="L27" s="9"/>
    </row>
  </sheetData>
  <mergeCells count="6">
    <mergeCell ref="H4:L4"/>
    <mergeCell ref="A1:L2"/>
    <mergeCell ref="A6:D6"/>
    <mergeCell ref="A17:D17"/>
    <mergeCell ref="F17:G22"/>
    <mergeCell ref="C4:G4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ECOLE MATERNELLE</vt:lpstr>
      <vt:lpstr>ECOLE ELEMENTAIRE</vt:lpstr>
      <vt:lpstr>EXTERIEURS</vt:lpstr>
      <vt:lpstr>LOCAL JEUNES</vt:lpstr>
      <vt:lpstr>'ECOLE ELEMENTAIRE'!Zone_d_impression</vt:lpstr>
      <vt:lpstr>'ECOLE MATERNELLE'!Zone_d_impression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Duthilleul</dc:creator>
  <cp:lastModifiedBy>urbanisme3</cp:lastModifiedBy>
  <cp:lastPrinted>2015-04-21T07:28:01Z</cp:lastPrinted>
  <dcterms:created xsi:type="dcterms:W3CDTF">2015-03-05T15:37:42Z</dcterms:created>
  <dcterms:modified xsi:type="dcterms:W3CDTF">2015-11-19T16:36:18Z</dcterms:modified>
</cp:coreProperties>
</file>